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90" yWindow="465" windowWidth="9840" windowHeight="8550" tabRatio="746" activeTab="4"/>
  </bookViews>
  <sheets>
    <sheet name="Instructions" sheetId="65" r:id="rId1"/>
    <sheet name="Form 1 Cover" sheetId="56" r:id="rId2"/>
    <sheet name="Form 2 Enrollment-DSA" sheetId="54" r:id="rId3"/>
    <sheet name="Form 3 Revenues" sheetId="51" r:id="rId4"/>
    <sheet name="Form 4 Expenses" sheetId="48" r:id="rId5"/>
    <sheet name="Form 5 Exp Summary" sheetId="52" r:id="rId6"/>
    <sheet name="Form 6 Proprietary-Enterprise" sheetId="66" r:id="rId7"/>
    <sheet name="Form 7 Debt" sheetId="37" r:id="rId8"/>
    <sheet name="Form 8 Tuition, Transportation" sheetId="34" r:id="rId9"/>
    <sheet name="FORM 9 Fund Transfers" sheetId="33" r:id="rId10"/>
    <sheet name="FORM 10 Lobby Expense" sheetId="57" r:id="rId11"/>
    <sheet name="FORM 11 Cash Flow" sheetId="64" r:id="rId12"/>
  </sheets>
  <definedNames>
    <definedName name="_xlnm.Print_Area" localSheetId="1">'Form 1 Cover'!$B$2:$K$63</definedName>
    <definedName name="_xlnm.Print_Area" localSheetId="2">'Form 2 Enrollment-DSA'!$A$1:$N$71</definedName>
    <definedName name="_xlnm.Print_Area" localSheetId="4">'Form 4 Expenses'!$A$1:$I$558</definedName>
    <definedName name="_xlnm.Print_Area" localSheetId="6">'Form 6 Proprietary-Enterprise'!$A$1:$G$96</definedName>
    <definedName name="_xlnm.Print_Area" localSheetId="7">'Form 7 Debt'!$A$1:$K$37</definedName>
  </definedNames>
  <calcPr calcId="162913" concurrentCalc="0"/>
</workbook>
</file>

<file path=xl/calcChain.xml><?xml version="1.0" encoding="utf-8"?>
<calcChain xmlns="http://schemas.openxmlformats.org/spreadsheetml/2006/main">
  <c r="H65" i="48" l="1"/>
  <c r="H8" i="48"/>
  <c r="J50" i="54"/>
  <c r="J53" i="54"/>
  <c r="H53" i="54"/>
  <c r="L53" i="54"/>
  <c r="J31" i="54"/>
  <c r="N18" i="54"/>
  <c r="N26" i="54"/>
  <c r="L58" i="54"/>
  <c r="H60" i="54"/>
  <c r="L61" i="54"/>
  <c r="L64" i="54"/>
  <c r="G46" i="51"/>
  <c r="P31" i="64"/>
  <c r="D31" i="64"/>
  <c r="E31" i="64"/>
  <c r="F31" i="64"/>
  <c r="G31" i="64"/>
  <c r="H31" i="64"/>
  <c r="I31" i="64"/>
  <c r="J31" i="64"/>
  <c r="K31" i="64"/>
  <c r="L31" i="64"/>
  <c r="M31" i="64"/>
  <c r="N31" i="64"/>
  <c r="C31" i="64"/>
  <c r="D28" i="64"/>
  <c r="E28" i="64"/>
  <c r="F28" i="64"/>
  <c r="G28" i="64"/>
  <c r="H28" i="64"/>
  <c r="I28" i="64"/>
  <c r="J28" i="64"/>
  <c r="K28" i="64"/>
  <c r="L28" i="64"/>
  <c r="M28" i="64"/>
  <c r="N28" i="64"/>
  <c r="C28" i="64"/>
  <c r="P29" i="64"/>
  <c r="O28" i="64"/>
  <c r="P28" i="64"/>
  <c r="N29" i="64"/>
  <c r="M29" i="64"/>
  <c r="L29" i="64"/>
  <c r="K29" i="64"/>
  <c r="J29" i="64"/>
  <c r="I29" i="64"/>
  <c r="H29" i="64"/>
  <c r="G29" i="64"/>
  <c r="F29" i="64"/>
  <c r="E29" i="64"/>
  <c r="D29" i="64"/>
  <c r="C29" i="64"/>
  <c r="D25" i="64"/>
  <c r="E25" i="64"/>
  <c r="F25" i="64"/>
  <c r="G25" i="64"/>
  <c r="H25" i="64"/>
  <c r="I25" i="64"/>
  <c r="J25" i="64"/>
  <c r="K25" i="64"/>
  <c r="L25" i="64"/>
  <c r="M25" i="64"/>
  <c r="N25" i="64"/>
  <c r="C25" i="64"/>
  <c r="P30" i="64"/>
  <c r="D30" i="64"/>
  <c r="E30" i="64"/>
  <c r="F30" i="64"/>
  <c r="G30" i="64"/>
  <c r="H30" i="64"/>
  <c r="I30" i="64"/>
  <c r="J30" i="64"/>
  <c r="K30" i="64"/>
  <c r="L30" i="64"/>
  <c r="M30" i="64"/>
  <c r="N30" i="64"/>
  <c r="C30" i="64"/>
  <c r="P27" i="64"/>
  <c r="D27" i="64"/>
  <c r="E27" i="64"/>
  <c r="F27" i="64"/>
  <c r="G27" i="64"/>
  <c r="H27" i="64"/>
  <c r="I27" i="64"/>
  <c r="J27" i="64"/>
  <c r="K27" i="64"/>
  <c r="L27" i="64"/>
  <c r="M27" i="64"/>
  <c r="N27" i="64"/>
  <c r="C27" i="64"/>
  <c r="P26" i="64"/>
  <c r="D26" i="64"/>
  <c r="E26" i="64"/>
  <c r="F26" i="64"/>
  <c r="G26" i="64"/>
  <c r="H26" i="64"/>
  <c r="I26" i="64"/>
  <c r="J26" i="64"/>
  <c r="K26" i="64"/>
  <c r="L26" i="64"/>
  <c r="M26" i="64"/>
  <c r="N26" i="64"/>
  <c r="C26" i="64"/>
  <c r="H9" i="48"/>
  <c r="D27" i="52"/>
  <c r="H66" i="48"/>
  <c r="D28" i="52"/>
  <c r="D35" i="52"/>
  <c r="D45" i="52"/>
  <c r="C21" i="64"/>
  <c r="D21" i="64"/>
  <c r="E21" i="64"/>
  <c r="F21" i="64"/>
  <c r="G21" i="64"/>
  <c r="H21" i="64"/>
  <c r="I21" i="64"/>
  <c r="J21" i="64"/>
  <c r="K21" i="64"/>
  <c r="L21" i="64"/>
  <c r="M21" i="64"/>
  <c r="N21" i="64"/>
  <c r="O21" i="64"/>
  <c r="P21" i="64"/>
  <c r="O25" i="64"/>
  <c r="P25" i="64"/>
  <c r="C20" i="64"/>
  <c r="D20" i="64"/>
  <c r="E20" i="64"/>
  <c r="F20" i="64"/>
  <c r="G20" i="64"/>
  <c r="H20" i="64"/>
  <c r="I20" i="64"/>
  <c r="J20" i="64"/>
  <c r="K20" i="64"/>
  <c r="L20" i="64"/>
  <c r="M20" i="64"/>
  <c r="N20" i="64"/>
  <c r="O20" i="64"/>
  <c r="P20" i="64"/>
  <c r="D8" i="64"/>
  <c r="E8" i="64"/>
  <c r="F8" i="64"/>
  <c r="G8" i="64"/>
  <c r="H8" i="64"/>
  <c r="I8" i="64"/>
  <c r="J8" i="64"/>
  <c r="K8" i="64"/>
  <c r="L8" i="64"/>
  <c r="M8" i="64"/>
  <c r="N8" i="64"/>
  <c r="C8" i="64"/>
  <c r="P7" i="64"/>
  <c r="D7" i="64"/>
  <c r="E7" i="64"/>
  <c r="F7" i="64"/>
  <c r="G7" i="64"/>
  <c r="H7" i="64"/>
  <c r="I7" i="64"/>
  <c r="J7" i="64"/>
  <c r="K7" i="64"/>
  <c r="L7" i="64"/>
  <c r="M7" i="64"/>
  <c r="N7" i="64"/>
  <c r="C7" i="64"/>
  <c r="P8" i="64"/>
  <c r="C22" i="33"/>
  <c r="H17" i="37"/>
  <c r="D17" i="37"/>
  <c r="H427" i="48"/>
  <c r="H428" i="48"/>
  <c r="H398" i="48"/>
  <c r="H389" i="48"/>
  <c r="H390" i="48"/>
  <c r="H381" i="48"/>
  <c r="H382" i="48"/>
  <c r="H67" i="48"/>
  <c r="H10" i="48"/>
  <c r="H11" i="48"/>
  <c r="H12" i="48"/>
  <c r="J55" i="54"/>
  <c r="E147" i="56"/>
  <c r="B313" i="48"/>
  <c r="I315" i="48"/>
  <c r="I313" i="48"/>
  <c r="I254" i="48"/>
  <c r="H254" i="48"/>
  <c r="G254" i="48"/>
  <c r="F254" i="48"/>
  <c r="E254" i="48"/>
  <c r="B3" i="51"/>
  <c r="J5" i="54"/>
  <c r="E50" i="66"/>
  <c r="D50" i="66"/>
  <c r="F47" i="66"/>
  <c r="G228" i="48"/>
  <c r="G172" i="48"/>
  <c r="G59" i="48"/>
  <c r="G116" i="48"/>
  <c r="F77" i="51"/>
  <c r="F62" i="51"/>
  <c r="A51" i="52"/>
  <c r="I523" i="48"/>
  <c r="A24" i="52"/>
  <c r="A1" i="52"/>
  <c r="F20" i="52"/>
  <c r="F43" i="52"/>
  <c r="F70" i="52"/>
  <c r="C4" i="52"/>
  <c r="F69" i="52"/>
  <c r="E68" i="52"/>
  <c r="E66" i="52"/>
  <c r="D66" i="52"/>
  <c r="C66" i="52"/>
  <c r="E65" i="52"/>
  <c r="D65" i="52"/>
  <c r="C65" i="52"/>
  <c r="G522" i="48"/>
  <c r="G464" i="48"/>
  <c r="G420" i="48"/>
  <c r="G367" i="48"/>
  <c r="G285" i="48"/>
  <c r="E61" i="52"/>
  <c r="D61" i="52"/>
  <c r="C61" i="52"/>
  <c r="E60" i="52"/>
  <c r="D60" i="52"/>
  <c r="C60" i="52"/>
  <c r="E57" i="52"/>
  <c r="D57" i="52"/>
  <c r="C57" i="52"/>
  <c r="E56" i="52"/>
  <c r="D56" i="52"/>
  <c r="C56" i="52"/>
  <c r="E55" i="52"/>
  <c r="E54" i="52"/>
  <c r="D55" i="52"/>
  <c r="C55" i="52"/>
  <c r="D30" i="52"/>
  <c r="C30" i="52"/>
  <c r="F42" i="52"/>
  <c r="E41" i="52"/>
  <c r="D39" i="52"/>
  <c r="C39" i="52"/>
  <c r="D38" i="52"/>
  <c r="C38" i="52"/>
  <c r="D34" i="52"/>
  <c r="C34" i="52"/>
  <c r="D33" i="52"/>
  <c r="C33" i="52"/>
  <c r="D29" i="52"/>
  <c r="C29" i="52"/>
  <c r="C28" i="52"/>
  <c r="C27" i="52"/>
  <c r="C35" i="52"/>
  <c r="B74" i="52"/>
  <c r="D54" i="52"/>
  <c r="F61" i="52"/>
  <c r="C54" i="52"/>
  <c r="F58" i="52"/>
  <c r="F59" i="52"/>
  <c r="F76" i="52"/>
  <c r="E74" i="52"/>
  <c r="F68" i="52"/>
  <c r="I460" i="48"/>
  <c r="I458" i="48"/>
  <c r="I415" i="48"/>
  <c r="I413" i="48"/>
  <c r="I365" i="48"/>
  <c r="I363" i="48"/>
  <c r="I282" i="48"/>
  <c r="I280" i="48"/>
  <c r="I225" i="48"/>
  <c r="I223" i="48"/>
  <c r="I169" i="48"/>
  <c r="I167" i="48"/>
  <c r="I558" i="48"/>
  <c r="I550" i="48"/>
  <c r="I541" i="48"/>
  <c r="I533" i="48"/>
  <c r="I515" i="48"/>
  <c r="I519" i="48"/>
  <c r="I507" i="48"/>
  <c r="I499" i="48"/>
  <c r="I491" i="48"/>
  <c r="I483" i="48"/>
  <c r="I475" i="48"/>
  <c r="I456" i="48"/>
  <c r="I447" i="48"/>
  <c r="I439" i="48"/>
  <c r="I431" i="48"/>
  <c r="I411" i="48"/>
  <c r="I403" i="48"/>
  <c r="I395" i="48"/>
  <c r="I387" i="48"/>
  <c r="I379" i="48"/>
  <c r="I361" i="48"/>
  <c r="I338" i="48"/>
  <c r="I311" i="48"/>
  <c r="I277" i="48"/>
  <c r="I221" i="48"/>
  <c r="I198" i="48"/>
  <c r="I165" i="48"/>
  <c r="I142" i="48"/>
  <c r="I112" i="48"/>
  <c r="I108" i="48"/>
  <c r="I85" i="48"/>
  <c r="I55" i="48"/>
  <c r="I51" i="48"/>
  <c r="I28" i="48"/>
  <c r="H58" i="51"/>
  <c r="H108" i="51"/>
  <c r="H99" i="51"/>
  <c r="H95" i="51"/>
  <c r="H75" i="51"/>
  <c r="H54" i="51"/>
  <c r="H43" i="51"/>
  <c r="H102" i="51"/>
  <c r="E22" i="56"/>
  <c r="D15" i="52"/>
  <c r="F541" i="48"/>
  <c r="G541" i="48"/>
  <c r="H541" i="48"/>
  <c r="E91" i="66"/>
  <c r="F91" i="66"/>
  <c r="G91" i="66"/>
  <c r="A94" i="66"/>
  <c r="A43" i="66"/>
  <c r="G96" i="66"/>
  <c r="F94" i="66"/>
  <c r="G86" i="66"/>
  <c r="G59" i="66"/>
  <c r="G67" i="66"/>
  <c r="G75" i="66"/>
  <c r="G83" i="66"/>
  <c r="G87" i="66"/>
  <c r="G92" i="66"/>
  <c r="F86" i="66"/>
  <c r="F59" i="66"/>
  <c r="F67" i="66"/>
  <c r="F75" i="66"/>
  <c r="F83" i="66"/>
  <c r="F87" i="66"/>
  <c r="F92" i="66"/>
  <c r="E86" i="66"/>
  <c r="E59" i="66"/>
  <c r="E67" i="66"/>
  <c r="E75" i="66"/>
  <c r="E83" i="66"/>
  <c r="E87" i="66"/>
  <c r="E92" i="66"/>
  <c r="D91" i="66"/>
  <c r="D86" i="66"/>
  <c r="D83" i="66"/>
  <c r="D67" i="66"/>
  <c r="D59" i="66"/>
  <c r="D75" i="66"/>
  <c r="D87" i="66"/>
  <c r="D92" i="66"/>
  <c r="G45" i="66"/>
  <c r="F43" i="66"/>
  <c r="G17" i="66"/>
  <c r="G21" i="66"/>
  <c r="G28" i="66"/>
  <c r="G36" i="66"/>
  <c r="G40" i="66"/>
  <c r="G41" i="66"/>
  <c r="F17" i="66"/>
  <c r="F21" i="66"/>
  <c r="F28" i="66"/>
  <c r="F36" i="66"/>
  <c r="F40" i="66"/>
  <c r="F41" i="66"/>
  <c r="E17" i="66"/>
  <c r="E21" i="66"/>
  <c r="E28" i="66"/>
  <c r="E36" i="66"/>
  <c r="E40" i="66"/>
  <c r="E41" i="66"/>
  <c r="E98" i="66"/>
  <c r="D17" i="66"/>
  <c r="D21" i="66"/>
  <c r="D28" i="66"/>
  <c r="D36" i="66"/>
  <c r="D40" i="66"/>
  <c r="D41" i="66"/>
  <c r="D98" i="66"/>
  <c r="A3" i="66"/>
  <c r="E8" i="66"/>
  <c r="D8" i="66"/>
  <c r="F5" i="66"/>
  <c r="E379" i="48"/>
  <c r="E387" i="48"/>
  <c r="E395" i="48"/>
  <c r="E403" i="48"/>
  <c r="E411" i="48"/>
  <c r="E431" i="48"/>
  <c r="E439" i="48"/>
  <c r="E447" i="48"/>
  <c r="E456" i="48"/>
  <c r="E483" i="48"/>
  <c r="E491" i="48"/>
  <c r="E499" i="48"/>
  <c r="E507" i="48"/>
  <c r="E515" i="48"/>
  <c r="E533" i="48"/>
  <c r="E541" i="48"/>
  <c r="E475" i="48"/>
  <c r="E28" i="48"/>
  <c r="E51" i="48"/>
  <c r="E85" i="48"/>
  <c r="E108" i="48"/>
  <c r="E142" i="48"/>
  <c r="E165" i="48"/>
  <c r="E198" i="48"/>
  <c r="E221" i="48"/>
  <c r="E277" i="48"/>
  <c r="E311" i="48"/>
  <c r="E338" i="48"/>
  <c r="E361" i="48"/>
  <c r="G379" i="48"/>
  <c r="G387" i="48"/>
  <c r="G395" i="48"/>
  <c r="G403" i="48"/>
  <c r="G411" i="48"/>
  <c r="G431" i="48"/>
  <c r="G439" i="48"/>
  <c r="G447" i="48"/>
  <c r="G456" i="48"/>
  <c r="G483" i="48"/>
  <c r="G491" i="48"/>
  <c r="G499" i="48"/>
  <c r="G507" i="48"/>
  <c r="G515" i="48"/>
  <c r="G533" i="48"/>
  <c r="G475" i="48"/>
  <c r="G28" i="48"/>
  <c r="G51" i="48"/>
  <c r="G85" i="48"/>
  <c r="G108" i="48"/>
  <c r="G142" i="48"/>
  <c r="G165" i="48"/>
  <c r="G198" i="48"/>
  <c r="G221" i="48"/>
  <c r="G277" i="48"/>
  <c r="G311" i="48"/>
  <c r="G338" i="48"/>
  <c r="G361" i="48"/>
  <c r="H379" i="48"/>
  <c r="H387" i="48"/>
  <c r="H395" i="48"/>
  <c r="H403" i="48"/>
  <c r="H411" i="48"/>
  <c r="H431" i="48"/>
  <c r="H439" i="48"/>
  <c r="H447" i="48"/>
  <c r="H456" i="48"/>
  <c r="H483" i="48"/>
  <c r="H491" i="48"/>
  <c r="H499" i="48"/>
  <c r="H507" i="48"/>
  <c r="H515" i="48"/>
  <c r="H533" i="48"/>
  <c r="H475" i="48"/>
  <c r="H28" i="48"/>
  <c r="H51" i="48"/>
  <c r="H85" i="48"/>
  <c r="H108" i="48"/>
  <c r="H142" i="48"/>
  <c r="H165" i="48"/>
  <c r="H198" i="48"/>
  <c r="E29" i="52"/>
  <c r="H221" i="48"/>
  <c r="H277" i="48"/>
  <c r="H311" i="48"/>
  <c r="H338" i="48"/>
  <c r="H361" i="48"/>
  <c r="F379" i="48"/>
  <c r="F387" i="48"/>
  <c r="F395" i="48"/>
  <c r="F403" i="48"/>
  <c r="F411" i="48"/>
  <c r="F431" i="48"/>
  <c r="F439" i="48"/>
  <c r="F447" i="48"/>
  <c r="F456" i="48"/>
  <c r="F483" i="48"/>
  <c r="F491" i="48"/>
  <c r="F499" i="48"/>
  <c r="F507" i="48"/>
  <c r="F515" i="48"/>
  <c r="F533" i="48"/>
  <c r="F475" i="48"/>
  <c r="F28" i="48"/>
  <c r="F51" i="48"/>
  <c r="F85" i="48"/>
  <c r="F108" i="48"/>
  <c r="F142" i="48"/>
  <c r="F165" i="48"/>
  <c r="F198" i="48"/>
  <c r="F221" i="48"/>
  <c r="F277" i="48"/>
  <c r="F311" i="48"/>
  <c r="F338" i="48"/>
  <c r="F361" i="48"/>
  <c r="D16" i="52"/>
  <c r="C15" i="52"/>
  <c r="C16" i="52"/>
  <c r="E18" i="52"/>
  <c r="F18" i="52"/>
  <c r="F19" i="52"/>
  <c r="G550" i="48"/>
  <c r="F32" i="33"/>
  <c r="E32" i="33"/>
  <c r="C32" i="33"/>
  <c r="B32" i="33"/>
  <c r="F19" i="33"/>
  <c r="F33" i="33"/>
  <c r="E19" i="33"/>
  <c r="E33" i="33"/>
  <c r="C19" i="33"/>
  <c r="C33" i="33"/>
  <c r="B19" i="33"/>
  <c r="B33" i="33"/>
  <c r="A1" i="33"/>
  <c r="G27" i="34"/>
  <c r="E27" i="34"/>
  <c r="F27" i="34"/>
  <c r="D27" i="34"/>
  <c r="E12" i="34"/>
  <c r="F12" i="34"/>
  <c r="G12" i="34"/>
  <c r="D12" i="34"/>
  <c r="B1" i="34"/>
  <c r="A2" i="37"/>
  <c r="B58" i="48"/>
  <c r="A1" i="48"/>
  <c r="A3" i="64"/>
  <c r="A1" i="64"/>
  <c r="D1" i="57"/>
  <c r="A3" i="33"/>
  <c r="C4" i="34"/>
  <c r="H15" i="37"/>
  <c r="F525" i="48"/>
  <c r="E525" i="48"/>
  <c r="F467" i="48"/>
  <c r="E467" i="48"/>
  <c r="F423" i="48"/>
  <c r="E423" i="48"/>
  <c r="F370" i="48"/>
  <c r="E370" i="48"/>
  <c r="F288" i="48"/>
  <c r="E288" i="48"/>
  <c r="F231" i="48"/>
  <c r="E231" i="48"/>
  <c r="F175" i="48"/>
  <c r="E175" i="48"/>
  <c r="F119" i="48"/>
  <c r="E119" i="48"/>
  <c r="F62" i="48"/>
  <c r="E62" i="48"/>
  <c r="P56" i="64"/>
  <c r="A56" i="64"/>
  <c r="A36" i="57"/>
  <c r="H36" i="57"/>
  <c r="A35" i="33"/>
  <c r="E35" i="33"/>
  <c r="F29" i="34"/>
  <c r="A29" i="34"/>
  <c r="A34" i="37"/>
  <c r="J34" i="37"/>
  <c r="B47" i="52"/>
  <c r="F49" i="52"/>
  <c r="E47" i="52"/>
  <c r="D4" i="52"/>
  <c r="D5" i="52"/>
  <c r="D6" i="52"/>
  <c r="D7" i="52"/>
  <c r="D10" i="52"/>
  <c r="D11" i="52"/>
  <c r="C5" i="52"/>
  <c r="C6" i="52"/>
  <c r="C7" i="52"/>
  <c r="C10" i="52"/>
  <c r="C11" i="52"/>
  <c r="F8" i="52"/>
  <c r="F9" i="52"/>
  <c r="F41" i="52"/>
  <c r="H550" i="48"/>
  <c r="F31" i="52"/>
  <c r="F32" i="52"/>
  <c r="O8" i="64"/>
  <c r="O9" i="64"/>
  <c r="O10" i="64"/>
  <c r="O11" i="64"/>
  <c r="O12" i="64"/>
  <c r="O13" i="64"/>
  <c r="O14" i="64"/>
  <c r="O22" i="64"/>
  <c r="O26" i="64"/>
  <c r="O27" i="64"/>
  <c r="O29" i="64"/>
  <c r="O30" i="64"/>
  <c r="O31" i="64"/>
  <c r="O32" i="64"/>
  <c r="O33" i="64"/>
  <c r="O34" i="64"/>
  <c r="O35" i="64"/>
  <c r="O36" i="64"/>
  <c r="O37" i="64"/>
  <c r="O38" i="64"/>
  <c r="O39" i="64"/>
  <c r="O40" i="64"/>
  <c r="O41" i="64"/>
  <c r="O42" i="64"/>
  <c r="O44" i="64"/>
  <c r="Q8" i="64"/>
  <c r="Q9" i="64"/>
  <c r="Q10" i="64"/>
  <c r="Q11" i="64"/>
  <c r="Q12" i="64"/>
  <c r="Q13" i="64"/>
  <c r="Q14" i="64"/>
  <c r="Q20" i="64"/>
  <c r="Q25" i="64"/>
  <c r="Q26" i="64"/>
  <c r="Q27" i="64"/>
  <c r="Q28" i="64"/>
  <c r="Q29" i="64"/>
  <c r="Q30" i="64"/>
  <c r="Q31" i="64"/>
  <c r="Q32" i="64"/>
  <c r="Q33" i="64"/>
  <c r="Q34" i="64"/>
  <c r="Q35" i="64"/>
  <c r="Q36" i="64"/>
  <c r="Q37" i="64"/>
  <c r="Q38" i="64"/>
  <c r="Q39" i="64"/>
  <c r="Q40" i="64"/>
  <c r="Q41" i="64"/>
  <c r="Q42" i="64"/>
  <c r="Q52" i="64"/>
  <c r="P15" i="64"/>
  <c r="P22" i="64"/>
  <c r="P44" i="64"/>
  <c r="P45" i="64"/>
  <c r="N15" i="64"/>
  <c r="N22" i="64"/>
  <c r="N44" i="64"/>
  <c r="N50" i="64"/>
  <c r="M15" i="64"/>
  <c r="M22" i="64"/>
  <c r="M44" i="64"/>
  <c r="M50" i="64"/>
  <c r="L15" i="64"/>
  <c r="L22" i="64"/>
  <c r="L44" i="64"/>
  <c r="L50" i="64"/>
  <c r="K15" i="64"/>
  <c r="K22" i="64"/>
  <c r="K44" i="64"/>
  <c r="K50" i="64"/>
  <c r="J15" i="64"/>
  <c r="J22" i="64"/>
  <c r="J44" i="64"/>
  <c r="J50" i="64"/>
  <c r="I15" i="64"/>
  <c r="I22" i="64"/>
  <c r="I44" i="64"/>
  <c r="I50" i="64"/>
  <c r="H15" i="64"/>
  <c r="H22" i="64"/>
  <c r="H44" i="64"/>
  <c r="H50" i="64"/>
  <c r="G15" i="64"/>
  <c r="G22" i="64"/>
  <c r="G44" i="64"/>
  <c r="G50" i="64"/>
  <c r="F15" i="64"/>
  <c r="F22" i="64"/>
  <c r="F44" i="64"/>
  <c r="F50" i="64"/>
  <c r="E15" i="64"/>
  <c r="E22" i="64"/>
  <c r="E44" i="64"/>
  <c r="E50" i="64"/>
  <c r="D22" i="64"/>
  <c r="D44" i="64"/>
  <c r="C15" i="64"/>
  <c r="C22" i="64"/>
  <c r="C44" i="64"/>
  <c r="C50" i="64"/>
  <c r="C54" i="64"/>
  <c r="D52" i="64"/>
  <c r="C16" i="64"/>
  <c r="F550" i="48"/>
  <c r="E550" i="48"/>
  <c r="K14" i="37"/>
  <c r="D32" i="37"/>
  <c r="I32" i="37"/>
  <c r="J32" i="37"/>
  <c r="K17" i="37"/>
  <c r="K18" i="37"/>
  <c r="K19" i="37"/>
  <c r="K20" i="37"/>
  <c r="K21" i="37"/>
  <c r="K22" i="37"/>
  <c r="K23" i="37"/>
  <c r="K24" i="37"/>
  <c r="K25" i="37"/>
  <c r="K26" i="37"/>
  <c r="K27" i="37"/>
  <c r="K28" i="37"/>
  <c r="K29" i="37"/>
  <c r="K30" i="37"/>
  <c r="K31" i="37"/>
  <c r="K32" i="37"/>
  <c r="I12" i="37"/>
  <c r="H32" i="37"/>
  <c r="E99" i="51"/>
  <c r="F99" i="51"/>
  <c r="G99" i="51"/>
  <c r="D99" i="51"/>
  <c r="E95" i="51"/>
  <c r="F95" i="51"/>
  <c r="G95" i="51"/>
  <c r="D95" i="51"/>
  <c r="E75" i="51"/>
  <c r="F75" i="51"/>
  <c r="G75" i="51"/>
  <c r="D75" i="51"/>
  <c r="E54" i="51"/>
  <c r="F54" i="51"/>
  <c r="G54" i="51"/>
  <c r="G43" i="51"/>
  <c r="G102" i="51"/>
  <c r="D54" i="51"/>
  <c r="E43" i="51"/>
  <c r="E102" i="51"/>
  <c r="F43" i="51"/>
  <c r="F102" i="51"/>
  <c r="D43" i="51"/>
  <c r="D102" i="51"/>
  <c r="B556" i="48"/>
  <c r="I556" i="48"/>
  <c r="B517" i="48"/>
  <c r="I517" i="48"/>
  <c r="B458" i="48"/>
  <c r="B413" i="48"/>
  <c r="B363" i="48"/>
  <c r="B280" i="48"/>
  <c r="B223" i="48"/>
  <c r="B167" i="48"/>
  <c r="B110" i="48"/>
  <c r="I110" i="48"/>
  <c r="B53" i="48"/>
  <c r="I53" i="48"/>
  <c r="E65" i="51"/>
  <c r="E80" i="51"/>
  <c r="D65" i="51"/>
  <c r="D80" i="51"/>
  <c r="A105" i="51"/>
  <c r="G105" i="51"/>
  <c r="A56" i="51"/>
  <c r="F68" i="54"/>
  <c r="N8" i="54"/>
  <c r="J35" i="54"/>
  <c r="J36" i="54"/>
  <c r="J37" i="54"/>
  <c r="J38" i="54"/>
  <c r="J39" i="54"/>
  <c r="J40" i="54"/>
  <c r="J41" i="54"/>
  <c r="J42" i="54"/>
  <c r="J43" i="54"/>
  <c r="J44" i="54"/>
  <c r="J45" i="54"/>
  <c r="J46" i="54"/>
  <c r="J47" i="54"/>
  <c r="J48" i="54"/>
  <c r="J49" i="54"/>
  <c r="J51" i="54"/>
  <c r="N5" i="54"/>
  <c r="B31" i="54"/>
  <c r="J8" i="54"/>
  <c r="J10" i="54"/>
  <c r="J18" i="54"/>
  <c r="J26" i="54"/>
  <c r="F8" i="54"/>
  <c r="F10" i="54"/>
  <c r="F18" i="54"/>
  <c r="F26" i="54"/>
  <c r="G2" i="48"/>
  <c r="F2" i="51"/>
  <c r="G56" i="51"/>
  <c r="A68" i="54"/>
  <c r="F5" i="54"/>
  <c r="J40" i="57"/>
  <c r="F37" i="33"/>
  <c r="G33" i="34"/>
  <c r="K36" i="37"/>
  <c r="N70" i="54"/>
  <c r="F5" i="48"/>
  <c r="E5" i="48"/>
  <c r="E5" i="51"/>
  <c r="D5" i="51"/>
  <c r="J26" i="57"/>
  <c r="A5" i="33"/>
  <c r="B5" i="33"/>
  <c r="E5" i="33"/>
  <c r="C44" i="52"/>
  <c r="F98" i="66"/>
  <c r="C71" i="52"/>
  <c r="F65" i="52"/>
  <c r="D71" i="52"/>
  <c r="F54" i="52"/>
  <c r="C62" i="52"/>
  <c r="F55" i="52"/>
  <c r="E34" i="52"/>
  <c r="F34" i="52"/>
  <c r="E30" i="52"/>
  <c r="F30" i="52"/>
  <c r="E27" i="52"/>
  <c r="F27" i="52"/>
  <c r="F56" i="52"/>
  <c r="H448" i="48"/>
  <c r="E38" i="52"/>
  <c r="E542" i="48"/>
  <c r="E448" i="48"/>
  <c r="G542" i="48"/>
  <c r="E17" i="52"/>
  <c r="F17" i="52"/>
  <c r="E62" i="52"/>
  <c r="I542" i="48"/>
  <c r="E67" i="52"/>
  <c r="F67" i="52"/>
  <c r="H542" i="48"/>
  <c r="E40" i="52"/>
  <c r="F40" i="52"/>
  <c r="F448" i="48"/>
  <c r="E28" i="52"/>
  <c r="F28" i="52"/>
  <c r="G448" i="48"/>
  <c r="I448" i="48"/>
  <c r="I544" i="48"/>
  <c r="I545" i="48"/>
  <c r="F542" i="48"/>
  <c r="F57" i="52"/>
  <c r="N58" i="54"/>
  <c r="N64" i="54"/>
  <c r="Q21" i="64"/>
  <c r="Q22" i="64"/>
  <c r="Q44" i="64"/>
  <c r="C45" i="64"/>
  <c r="G98" i="66"/>
  <c r="P50" i="64"/>
  <c r="P54" i="64"/>
  <c r="F66" i="52"/>
  <c r="E33" i="52"/>
  <c r="F33" i="52"/>
  <c r="C45" i="52"/>
  <c r="E11" i="52"/>
  <c r="F11" i="52"/>
  <c r="E39" i="52"/>
  <c r="F39" i="52"/>
  <c r="F60" i="52"/>
  <c r="E7" i="52"/>
  <c r="F7" i="52"/>
  <c r="E5" i="52"/>
  <c r="F5" i="52"/>
  <c r="C72" i="52"/>
  <c r="E10" i="52"/>
  <c r="F10" i="52"/>
  <c r="E6" i="52"/>
  <c r="F6" i="52"/>
  <c r="C21" i="52"/>
  <c r="E16" i="52"/>
  <c r="F16" i="52"/>
  <c r="D12" i="52"/>
  <c r="D21" i="52"/>
  <c r="F29" i="52"/>
  <c r="D62" i="52"/>
  <c r="D72" i="52"/>
  <c r="D44" i="52"/>
  <c r="E4" i="52"/>
  <c r="C12" i="52"/>
  <c r="G544" i="48"/>
  <c r="G545" i="48"/>
  <c r="G554" i="48"/>
  <c r="E544" i="48"/>
  <c r="E545" i="48"/>
  <c r="F71" i="52"/>
  <c r="E71" i="52"/>
  <c r="E72" i="52"/>
  <c r="E15" i="52"/>
  <c r="F15" i="52"/>
  <c r="F21" i="52"/>
  <c r="G553" i="48"/>
  <c r="F544" i="48"/>
  <c r="F545" i="48"/>
  <c r="F551" i="48"/>
  <c r="H544" i="48"/>
  <c r="H545" i="48"/>
  <c r="H554" i="48"/>
  <c r="E44" i="52"/>
  <c r="H553" i="48"/>
  <c r="F62" i="52"/>
  <c r="E35" i="52"/>
  <c r="I551" i="48"/>
  <c r="I553" i="48"/>
  <c r="C22" i="52"/>
  <c r="D22" i="52"/>
  <c r="I554" i="48"/>
  <c r="F38" i="52"/>
  <c r="F44" i="52"/>
  <c r="D45" i="64"/>
  <c r="C46" i="64"/>
  <c r="F35" i="52"/>
  <c r="F4" i="52"/>
  <c r="F12" i="52"/>
  <c r="E12" i="52"/>
  <c r="E554" i="48"/>
  <c r="E551" i="48"/>
  <c r="F72" i="52"/>
  <c r="G551" i="48"/>
  <c r="E45" i="52"/>
  <c r="E21" i="52"/>
  <c r="E22" i="52"/>
  <c r="F554" i="48"/>
  <c r="F553" i="48"/>
  <c r="H551" i="48"/>
  <c r="F22" i="52"/>
  <c r="F45" i="52"/>
  <c r="D46" i="64"/>
  <c r="E45" i="64"/>
  <c r="E46" i="64"/>
  <c r="F45" i="64"/>
  <c r="F46" i="64"/>
  <c r="G45" i="64"/>
  <c r="G46" i="64"/>
  <c r="H45" i="64"/>
  <c r="H46" i="64"/>
  <c r="I45" i="64"/>
  <c r="J45" i="64"/>
  <c r="I46" i="64"/>
  <c r="J46" i="64"/>
  <c r="K45" i="64"/>
  <c r="K46" i="64"/>
  <c r="L45" i="64"/>
  <c r="L46" i="64"/>
  <c r="M45" i="64"/>
  <c r="N45" i="64"/>
  <c r="M46" i="64"/>
  <c r="N46" i="64"/>
  <c r="O45" i="64"/>
  <c r="D15" i="64"/>
  <c r="D16" i="64"/>
  <c r="E16" i="64"/>
  <c r="F16" i="64"/>
  <c r="G16" i="64"/>
  <c r="H16" i="64"/>
  <c r="I16" i="64"/>
  <c r="J16" i="64"/>
  <c r="K16" i="64"/>
  <c r="L16" i="64"/>
  <c r="M16" i="64"/>
  <c r="N16" i="64"/>
  <c r="O7" i="64"/>
  <c r="O15" i="64"/>
  <c r="O50" i="64"/>
  <c r="O54" i="64"/>
  <c r="D50" i="64"/>
  <c r="D54" i="64"/>
  <c r="E52" i="64"/>
  <c r="E54" i="64"/>
  <c r="F52" i="64"/>
  <c r="F54" i="64"/>
  <c r="G52" i="64"/>
  <c r="G54" i="64"/>
  <c r="H52" i="64"/>
  <c r="H54" i="64"/>
  <c r="I52" i="64"/>
  <c r="I54" i="64"/>
  <c r="J52" i="64"/>
  <c r="J54" i="64"/>
  <c r="K52" i="64"/>
  <c r="K54" i="64"/>
  <c r="L52" i="64"/>
  <c r="L54" i="64"/>
  <c r="M52" i="64"/>
  <c r="M54" i="64"/>
  <c r="N52" i="64"/>
  <c r="N54" i="64"/>
  <c r="Q7" i="64"/>
  <c r="Q15" i="64"/>
  <c r="Q50" i="64"/>
  <c r="Q54" i="64"/>
  <c r="Q45" i="64"/>
</calcChain>
</file>

<file path=xl/comments1.xml><?xml version="1.0" encoding="utf-8"?>
<comments xmlns="http://schemas.openxmlformats.org/spreadsheetml/2006/main">
  <authors>
    <author>Stefani Hogan</author>
  </authors>
  <commentList>
    <comment ref="F34" authorId="0">
      <text>
        <r>
          <rPr>
            <b/>
            <sz val="9"/>
            <color indexed="81"/>
            <rFont val="Tahoma"/>
            <family val="2"/>
          </rPr>
          <t xml:space="preserve">Source:  2017 DSA Payment Book </t>
        </r>
        <r>
          <rPr>
            <sz val="9"/>
            <color indexed="81"/>
            <rFont val="Tahoma"/>
            <family val="2"/>
          </rPr>
          <t xml:space="preserve">
Feb 1, 2017 Basic Guar. Projections All Tab </t>
        </r>
      </text>
    </comment>
    <comment ref="N34" authorId="0">
      <text>
        <r>
          <rPr>
            <b/>
            <sz val="9"/>
            <color indexed="81"/>
            <rFont val="Tahoma"/>
            <family val="2"/>
          </rPr>
          <t>Source: 2017 DSA payment book, Feb 1, 2017 Basic Guar. Projections All Tab, Q3 Outside Revenue (actuals)</t>
        </r>
        <r>
          <rPr>
            <sz val="9"/>
            <color indexed="81"/>
            <rFont val="Tahoma"/>
            <family val="2"/>
          </rPr>
          <t xml:space="preserve">
</t>
        </r>
      </text>
    </comment>
  </commentList>
</comments>
</file>

<file path=xl/comments2.xml><?xml version="1.0" encoding="utf-8"?>
<comments xmlns="http://schemas.openxmlformats.org/spreadsheetml/2006/main">
  <authors>
    <author>Adrienne Lawrence</author>
  </authors>
  <commentList>
    <comment ref="G548" authorId="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8"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8"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9"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9"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9"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50" authorId="0">
      <text>
        <r>
          <rPr>
            <sz val="10"/>
            <color indexed="81"/>
            <rFont val="Tahoma"/>
            <family val="2"/>
          </rPr>
          <t>Reminder: The budget must have a POSITIVE ending balance.</t>
        </r>
        <r>
          <rPr>
            <sz val="8"/>
            <color indexed="81"/>
            <rFont val="Tahoma"/>
            <family val="2"/>
          </rPr>
          <t xml:space="preserve">
</t>
        </r>
      </text>
    </comment>
    <comment ref="I550" authorId="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authors>
    <author>Adrienne Lawrence</author>
  </authors>
  <commentList>
    <comment ref="F89" authorId="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text>
        <r>
          <rPr>
            <sz val="10"/>
            <color indexed="81"/>
            <rFont val="Tahoma"/>
            <family val="2"/>
          </rPr>
          <t>Reminder: The budget must have a POSITIVE ending balance.</t>
        </r>
        <r>
          <rPr>
            <sz val="8"/>
            <color indexed="81"/>
            <rFont val="Tahoma"/>
            <family val="2"/>
          </rPr>
          <t xml:space="preserve">
</t>
        </r>
      </text>
    </comment>
    <comment ref="G92" authorId="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<sst xmlns="http://schemas.openxmlformats.org/spreadsheetml/2006/main" count="1788" uniqueCount="716">
  <si>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</si>
  <si>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</si>
  <si>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</si>
  <si>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</si>
  <si>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PROPRIETARY OR ENTERPRISE FUND</t>
  </si>
  <si>
    <t>Form 6 Proprietary/Enterprise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</si>
  <si>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</si>
  <si>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</si>
  <si>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</si>
  <si>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</si>
  <si>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</si>
  <si>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</si>
  <si>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</si>
  <si>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</si>
  <si>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</si>
  <si>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</si>
  <si>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</si>
  <si>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</si>
  <si>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LOBBY EXPENSE</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</si>
  <si>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</si>
  <si>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</si>
  <si>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</si>
  <si>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</si>
  <si>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</si>
  <si>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</si>
  <si>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</si>
  <si>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</si>
  <si>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</si>
  <si>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</si>
  <si>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</si>
  <si>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</si>
  <si>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</si>
  <si>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ENROLLMENT AND BASIC SUPPORT GUARANTEE INFORMATION</t>
  </si>
  <si>
    <t>ESTIMATED</t>
  </si>
  <si>
    <t>Pre-kindergarten</t>
  </si>
  <si>
    <t>x .6 =</t>
  </si>
  <si>
    <t>Kindergarten</t>
  </si>
  <si>
    <t>Elementary</t>
  </si>
  <si>
    <t>Secondary</t>
  </si>
  <si>
    <t>Ungraded</t>
  </si>
  <si>
    <t>Nevada from out-of-state</t>
  </si>
  <si>
    <t>another state</t>
  </si>
  <si>
    <t>$</t>
  </si>
  <si>
    <t>1.</t>
  </si>
  <si>
    <t>3.</t>
  </si>
  <si>
    <t>4.</t>
  </si>
  <si>
    <t>5.</t>
  </si>
  <si>
    <t>(1)</t>
  </si>
  <si>
    <t>(2)</t>
  </si>
  <si>
    <t>(3)</t>
  </si>
  <si>
    <t>(4)</t>
  </si>
  <si>
    <t>(5)</t>
  </si>
  <si>
    <t>(6)</t>
  </si>
  <si>
    <t>(7)</t>
  </si>
  <si>
    <t>(8)</t>
  </si>
  <si>
    <t>T R A N S F E R S   I N</t>
  </si>
  <si>
    <t>T R A N S F E R S   O U T</t>
  </si>
  <si>
    <t>FUND TYPE</t>
  </si>
  <si>
    <t>FROM FUND</t>
  </si>
  <si>
    <t>AMOUNT</t>
  </si>
  <si>
    <t>TO FUND</t>
  </si>
  <si>
    <t>GENERAL FUND</t>
  </si>
  <si>
    <t>SUBTOTAL</t>
  </si>
  <si>
    <t>SPECIAL REVENUE FUNDS</t>
  </si>
  <si>
    <t>TOTAL TRANSFERS</t>
  </si>
  <si>
    <t>School District</t>
  </si>
  <si>
    <t>REPORT FOR ALL FUNDS</t>
  </si>
  <si>
    <t xml:space="preserve">(1) </t>
  </si>
  <si>
    <t>TUITION</t>
  </si>
  <si>
    <t>TRANSPORTATION</t>
  </si>
  <si>
    <t>REVENUES</t>
  </si>
  <si>
    <t>CODES</t>
  </si>
  <si>
    <t>EXPENDITURES</t>
  </si>
  <si>
    <t>100 - Regular Programs</t>
  </si>
  <si>
    <t>200 - Special Programs</t>
  </si>
  <si>
    <t>300 - Vocational Programs</t>
  </si>
  <si>
    <t>400 - Other PK-12 Programs</t>
  </si>
  <si>
    <t>500 - Nonpublic Programs</t>
  </si>
  <si>
    <t>600 - Adult Programs</t>
  </si>
  <si>
    <t>TOTALS</t>
  </si>
  <si>
    <t>PROGRAM FUNCTION OBJECT</t>
  </si>
  <si>
    <t>1600</t>
  </si>
  <si>
    <t>100</t>
  </si>
  <si>
    <t>Salaries</t>
  </si>
  <si>
    <t>200</t>
  </si>
  <si>
    <t>Benefits</t>
  </si>
  <si>
    <t>600</t>
  </si>
  <si>
    <t>Supplies</t>
  </si>
  <si>
    <t>800</t>
  </si>
  <si>
    <t>Other</t>
  </si>
  <si>
    <t>700</t>
  </si>
  <si>
    <t>1500</t>
  </si>
  <si>
    <t>4000</t>
  </si>
  <si>
    <t>5300</t>
  </si>
  <si>
    <t xml:space="preserve"> 6  -  Medium-Term Financing - Lease Purchase</t>
  </si>
  <si>
    <t xml:space="preserve">          ALL EXISTING OR PROPOSED</t>
  </si>
  <si>
    <t>1  -  General Obligation Bonds</t>
  </si>
  <si>
    <t xml:space="preserve"> 7  -  Capital Leases</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</si>
  <si>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</si>
  <si>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</si>
  <si>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</si>
  <si>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</si>
  <si>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</si>
  <si>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</si>
  <si>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</si>
  <si>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</si>
  <si>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(9)</t>
  </si>
  <si>
    <t>(10)</t>
  </si>
  <si>
    <t>(11)</t>
  </si>
  <si>
    <t>REQUIREMENTS FOR FISCAL</t>
  </si>
  <si>
    <t>BEGINNING</t>
  </si>
  <si>
    <t>ORIGINAL</t>
  </si>
  <si>
    <t xml:space="preserve">FINAL </t>
  </si>
  <si>
    <t>OUTSTANDING</t>
  </si>
  <si>
    <t>AMOUNT OF</t>
  </si>
  <si>
    <t xml:space="preserve">ISSUE </t>
  </si>
  <si>
    <t>PAYMENT</t>
  </si>
  <si>
    <t xml:space="preserve">INTEREST </t>
  </si>
  <si>
    <t>BALANCE</t>
  </si>
  <si>
    <t xml:space="preserve">PRINCIPAL </t>
  </si>
  <si>
    <t>List and Subtotal By Fund</t>
  </si>
  <si>
    <t>*</t>
  </si>
  <si>
    <t>TERM</t>
  </si>
  <si>
    <t>ISSUE</t>
  </si>
  <si>
    <t>DATE</t>
  </si>
  <si>
    <t>RATE</t>
  </si>
  <si>
    <t>PAYABLE</t>
  </si>
  <si>
    <t>TOTAL</t>
  </si>
  <si>
    <t>FUND:</t>
  </si>
  <si>
    <t>TOTAL ALL DEBT SERVICE</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</si>
  <si>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</si>
  <si>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</si>
  <si>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</si>
  <si>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</si>
  <si>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</si>
  <si>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</si>
  <si>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</si>
  <si>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</si>
  <si>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</si>
  <si>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</si>
  <si>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</si>
  <si>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</si>
  <si>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</si>
  <si>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</si>
  <si>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</si>
  <si>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</si>
  <si>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</si>
  <si>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</si>
  <si>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</si>
  <si>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</si>
  <si>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</si>
  <si>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</si>
  <si>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</si>
  <si>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</si>
  <si>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</si>
  <si>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</si>
  <si>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</si>
  <si>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</si>
  <si>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</si>
  <si>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</si>
  <si>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</si>
  <si>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</si>
  <si>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</si>
  <si>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</si>
  <si>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</si>
  <si>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</si>
  <si>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</si>
  <si>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</si>
  <si>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</si>
  <si>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</si>
  <si>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</si>
  <si>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</si>
  <si>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</si>
  <si>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</si>
  <si>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</si>
  <si>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</si>
  <si>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</si>
  <si>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</si>
  <si>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</si>
  <si>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</si>
  <si>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</si>
  <si>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</si>
  <si>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</si>
  <si>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</si>
  <si>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</si>
  <si>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</si>
  <si>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</si>
  <si>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</si>
  <si>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</si>
  <si>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</si>
  <si>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</si>
  <si>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</si>
  <si>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</si>
  <si>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</si>
  <si>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</si>
  <si>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</si>
  <si>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</si>
  <si>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</si>
  <si>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</si>
  <si>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</si>
  <si>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</si>
  <si>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</si>
  <si>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</si>
  <si>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</si>
  <si>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</si>
  <si>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</si>
  <si>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</si>
  <si>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</si>
  <si>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</si>
  <si>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</si>
  <si>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</si>
  <si>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</si>
  <si>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</si>
  <si>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1310</t>
  </si>
  <si>
    <t>1320</t>
  </si>
  <si>
    <t>1330</t>
  </si>
  <si>
    <t>1400</t>
  </si>
  <si>
    <t>Transportation Fees</t>
  </si>
  <si>
    <t>1410</t>
  </si>
  <si>
    <t>1420</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</si>
  <si>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</si>
  <si>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</si>
  <si>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</si>
  <si>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</si>
  <si>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</si>
  <si>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</si>
  <si>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</si>
  <si>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</si>
  <si>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</si>
  <si>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</si>
  <si>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</si>
  <si>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</si>
  <si>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</si>
  <si>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</si>
  <si>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</si>
  <si>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</si>
  <si>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</si>
  <si>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</si>
  <si>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</si>
  <si>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</si>
  <si>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</si>
  <si>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</si>
  <si>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</si>
  <si>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</si>
  <si>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</si>
  <si>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</si>
  <si>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</si>
  <si>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</si>
  <si>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</si>
  <si>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</si>
  <si>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</si>
  <si>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</si>
  <si>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</si>
  <si>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</si>
  <si>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</si>
  <si>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Entity:</t>
  </si>
  <si>
    <t xml:space="preserve">This budget contains </t>
  </si>
  <si>
    <t>CERTIFICATION</t>
  </si>
  <si>
    <t>APPROVED BY THE GOVERNING BOARD</t>
  </si>
  <si>
    <t>certify that all applicable funds and financial</t>
  </si>
  <si>
    <t>operations of this Local Government are</t>
  </si>
  <si>
    <t>listed herein</t>
  </si>
  <si>
    <t>Signed</t>
  </si>
  <si>
    <t xml:space="preserve">Dated:  </t>
  </si>
  <si>
    <t>SCHEDULED PUBLIC HEARING:</t>
  </si>
  <si>
    <t>Publication Date</t>
  </si>
  <si>
    <t xml:space="preserve">Place:  </t>
  </si>
  <si>
    <t xml:space="preserve">separate statement of anticipated expenses relating to activities designed to influence the passage </t>
  </si>
  <si>
    <t>or defeat of legislation in an upcoming legislative session.</t>
  </si>
  <si>
    <t>1.  Activity:</t>
  </si>
  <si>
    <t>2.  Funding Source:</t>
  </si>
  <si>
    <t>3.  Transportation</t>
  </si>
  <si>
    <t>5.  Salaries and Wages</t>
  </si>
  <si>
    <t xml:space="preserve">8.  Supplies, equipment &amp; facilities; other personnel and </t>
  </si>
  <si>
    <t xml:space="preserve">     services spent in Carson City</t>
  </si>
  <si>
    <t>Total</t>
  </si>
  <si>
    <r>
      <t xml:space="preserve">Pursuant to NRS 354.600 (3), </t>
    </r>
    <r>
      <rPr>
        <b/>
        <sz val="10"/>
        <rFont val="Arial"/>
        <family val="2"/>
      </rPr>
      <t>each</t>
    </r>
    <r>
      <rPr>
        <sz val="10"/>
        <rFont val="Arial"/>
        <family val="2"/>
      </rPr>
      <t xml:space="preserve"> (emphasis added) local government budget must obtain a</t>
    </r>
  </si>
  <si>
    <t>governmental fund types with estimated expenditures of $</t>
  </si>
  <si>
    <t>proprietary funds with estimated expenses of  $</t>
  </si>
  <si>
    <t>4.  Lodging and meals</t>
  </si>
  <si>
    <t>6.  Compensation to lobbyists</t>
  </si>
  <si>
    <t>7.  Entertainment</t>
  </si>
  <si>
    <t>Update all fiscal year reference to the appropriate fiscal year.</t>
  </si>
  <si>
    <t>Estimated Current</t>
  </si>
  <si>
    <t>Budget Year</t>
  </si>
  <si>
    <t>ACTUAL PRIOR</t>
  </si>
  <si>
    <t>YEAR ENDING</t>
  </si>
  <si>
    <t xml:space="preserve">CURRENT </t>
  </si>
  <si>
    <t xml:space="preserve">TENTATIVE </t>
  </si>
  <si>
    <t>APPROVED</t>
  </si>
  <si>
    <t xml:space="preserve">OTHER RESOURCES AND </t>
  </si>
  <si>
    <t>FUND BALANCE</t>
  </si>
  <si>
    <t xml:space="preserve">   1st day of budget year</t>
  </si>
  <si>
    <t>7.</t>
  </si>
  <si>
    <t>9.</t>
  </si>
  <si>
    <t>12.</t>
  </si>
  <si>
    <t xml:space="preserve">Updated on </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</si>
  <si>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</si>
  <si>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</si>
  <si>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</si>
  <si>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</si>
  <si>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</si>
  <si>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</si>
  <si>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</si>
  <si>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</si>
  <si>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</si>
  <si>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</si>
  <si>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</si>
  <si>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</si>
  <si>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</si>
  <si>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</si>
  <si>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</si>
  <si>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</si>
  <si>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</si>
  <si>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</si>
  <si>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</si>
  <si>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Tuition from Individuals</t>
  </si>
  <si>
    <t>Tuition-other Govt sources within State</t>
  </si>
  <si>
    <t>Tuition-other Govt sources out of State</t>
  </si>
  <si>
    <t>Trans Fees from Individuals</t>
  </si>
  <si>
    <t>1430</t>
  </si>
  <si>
    <t>1440</t>
  </si>
  <si>
    <t>Trans Fees - other Govt within State</t>
  </si>
  <si>
    <t>Trans Fees - other Govt out of State</t>
  </si>
  <si>
    <t>Trans Fees - Other Private Sources</t>
  </si>
  <si>
    <t>Investment Income</t>
  </si>
  <si>
    <t>Food Services</t>
  </si>
  <si>
    <t>Daily Sales - Reimbursable Program</t>
  </si>
  <si>
    <t>Daily Sales - Non-Reimbursable Progrm</t>
  </si>
  <si>
    <t>Special Functions</t>
  </si>
  <si>
    <t>1650</t>
  </si>
  <si>
    <t>Daily Sales - Summer Food Program</t>
  </si>
  <si>
    <t>Direct Activities</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</si>
  <si>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</si>
  <si>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</si>
  <si>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</si>
  <si>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</si>
  <si>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</si>
  <si>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</si>
  <si>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</si>
  <si>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</si>
  <si>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</si>
  <si>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</si>
  <si>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</si>
  <si>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</si>
  <si>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</si>
  <si>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</si>
  <si>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</si>
  <si>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</si>
  <si>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Distributive School Account (DSA)</t>
  </si>
  <si>
    <t>3115</t>
  </si>
  <si>
    <t>Special Ed portion of DSA</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</si>
  <si>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</si>
  <si>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</si>
  <si>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</si>
  <si>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</si>
  <si>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</si>
  <si>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</si>
  <si>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</si>
  <si>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</si>
  <si>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</si>
  <si>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</si>
  <si>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</si>
  <si>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</si>
  <si>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</si>
  <si>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</si>
  <si>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</si>
  <si>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</si>
  <si>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</si>
  <si>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</si>
  <si>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</si>
  <si>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</si>
  <si>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</si>
  <si>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</si>
  <si>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</si>
  <si>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</si>
  <si>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</si>
  <si>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</si>
  <si>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</si>
  <si>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</si>
  <si>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</si>
  <si>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</si>
  <si>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</si>
  <si>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</si>
  <si>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</si>
  <si>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</si>
  <si>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</si>
  <si>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</si>
  <si>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</si>
  <si>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</si>
  <si>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</si>
  <si>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</si>
  <si>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</si>
  <si>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</si>
  <si>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270</t>
  </si>
  <si>
    <t>Gifted and Talented Programs</t>
  </si>
  <si>
    <t>270 TOTAL Gifted &amp;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</si>
  <si>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</si>
  <si>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</si>
  <si>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</si>
  <si>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</si>
  <si>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</si>
  <si>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</si>
  <si>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</si>
  <si>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</si>
  <si>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</si>
  <si>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</si>
  <si>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</si>
  <si>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</si>
  <si>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</si>
  <si>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</si>
  <si>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</si>
  <si>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</si>
  <si>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</si>
  <si>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</si>
  <si>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</si>
  <si>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</si>
  <si>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</si>
  <si>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</si>
  <si>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</si>
  <si>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</si>
  <si>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</si>
  <si>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NAME OF LOAN</t>
  </si>
  <si>
    <t>Revenue</t>
  </si>
  <si>
    <t>I,</t>
  </si>
  <si>
    <t>.</t>
  </si>
  <si>
    <t>Charter School Budget</t>
  </si>
  <si>
    <t>Date and Time:</t>
  </si>
  <si>
    <t>Form 1</t>
  </si>
  <si>
    <t xml:space="preserve">6.     </t>
  </si>
  <si>
    <t>Subtotal</t>
  </si>
  <si>
    <t>Total WEIGHTED enrollment</t>
  </si>
  <si>
    <t>Hold Harmless</t>
  </si>
  <si>
    <t>15.</t>
  </si>
  <si>
    <t>TOTAL BASIC SUPPORT GUARANTEE (Number 13 +14)</t>
  </si>
  <si>
    <t>Carson City</t>
  </si>
  <si>
    <t>Churchill</t>
  </si>
  <si>
    <t>Clark</t>
  </si>
  <si>
    <t>Douglas</t>
  </si>
  <si>
    <t>Elko</t>
  </si>
  <si>
    <t>Esmeralda</t>
  </si>
  <si>
    <t>Eureka</t>
  </si>
  <si>
    <t>Humboldt</t>
  </si>
  <si>
    <t>Lander</t>
  </si>
  <si>
    <t>Lincoln</t>
  </si>
  <si>
    <t>Lyon</t>
  </si>
  <si>
    <t>Mineral</t>
  </si>
  <si>
    <t>Nye</t>
  </si>
  <si>
    <t>Pershing</t>
  </si>
  <si>
    <t>Storey</t>
  </si>
  <si>
    <t>Washoe</t>
  </si>
  <si>
    <t>White Pine</t>
  </si>
  <si>
    <t>Multidistict</t>
  </si>
  <si>
    <t xml:space="preserve">Charter School </t>
  </si>
  <si>
    <t>Use rates below:</t>
  </si>
  <si>
    <t>Total Weighted-#9</t>
  </si>
  <si>
    <t>Hold Harmless-#10</t>
  </si>
  <si>
    <t>This is the per pupil share of local taxes, etc, from the district.</t>
  </si>
  <si>
    <t>Estimated "Outside Revenue" (Supplemental Support) per pupil</t>
  </si>
  <si>
    <t>Reference amounts for #12</t>
  </si>
  <si>
    <t>Form 3</t>
  </si>
  <si>
    <t>Page 2 of 2</t>
  </si>
  <si>
    <t>Page 1 of 2</t>
  </si>
  <si>
    <t>(9) + (10)</t>
  </si>
  <si>
    <t>Type</t>
  </si>
  <si>
    <t>INTEREST</t>
  </si>
  <si>
    <t>Form 4 Expenditures</t>
  </si>
  <si>
    <t>Form 3 Revenues</t>
  </si>
  <si>
    <t>Form 2 Enrollment - DSA</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</si>
  <si>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</si>
  <si>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</si>
  <si>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</si>
  <si>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</si>
  <si>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</si>
  <si>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</si>
  <si>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</si>
  <si>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</si>
  <si>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</si>
  <si>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</si>
  <si>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</si>
  <si>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</si>
  <si>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</si>
  <si>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 xml:space="preserve">Lobbying Expense Estimate, </t>
  </si>
  <si>
    <t>PROJECTED</t>
  </si>
  <si>
    <t>July</t>
  </si>
  <si>
    <t>August</t>
  </si>
  <si>
    <t>September</t>
  </si>
  <si>
    <t>October</t>
  </si>
  <si>
    <t>November</t>
  </si>
  <si>
    <t>December</t>
  </si>
  <si>
    <t>January</t>
  </si>
  <si>
    <t>February</t>
  </si>
  <si>
    <t>March</t>
  </si>
  <si>
    <t>April</t>
  </si>
  <si>
    <t xml:space="preserve">May </t>
  </si>
  <si>
    <t>June</t>
  </si>
  <si>
    <t>Variance</t>
  </si>
  <si>
    <t>Type:</t>
  </si>
  <si>
    <t>Distributive School Acct</t>
  </si>
  <si>
    <t>Federal Grant A</t>
  </si>
  <si>
    <t>Total Revenues</t>
  </si>
  <si>
    <t>Total Revenues Y-T-D</t>
  </si>
  <si>
    <t>Salaries &amp; Benefits</t>
  </si>
  <si>
    <t>Total Salaries &amp; Ben</t>
  </si>
  <si>
    <t>Operating</t>
  </si>
  <si>
    <t>Utilities</t>
  </si>
  <si>
    <t>Contracts</t>
  </si>
  <si>
    <t>Textbooks</t>
  </si>
  <si>
    <t>Equipment</t>
  </si>
  <si>
    <t>Total Expenses</t>
  </si>
  <si>
    <t>Total Expenses Y-T-D</t>
  </si>
  <si>
    <t>Percent of Budget</t>
  </si>
  <si>
    <t>Projected Cash Balance Statement</t>
  </si>
  <si>
    <t>Net change in Cash (F/B)</t>
  </si>
  <si>
    <t>Begin Cash Balance(F/B)</t>
  </si>
  <si>
    <t>End Cash Balance (F/B)</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</si>
  <si>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</si>
  <si>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</si>
  <si>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</si>
  <si>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Form 5 Exp Summary</t>
  </si>
  <si>
    <t>Page 1 of 1</t>
  </si>
  <si>
    <t>Form 4</t>
  </si>
  <si>
    <t>Total basic support for enrollee including outside revenue</t>
  </si>
  <si>
    <t>Total Weighted</t>
  </si>
  <si>
    <t>Form 6</t>
  </si>
  <si>
    <t>CASH FLOW STATEMENT</t>
  </si>
  <si>
    <t xml:space="preserve">4000s </t>
  </si>
  <si>
    <t>2000s  TOTAL SUPPORT SERVICES</t>
  </si>
  <si>
    <t>*  -  Type - use codes 1-11</t>
  </si>
  <si>
    <t>Object Codes</t>
  </si>
  <si>
    <t>1321 NV School Dist</t>
  </si>
  <si>
    <t>Nevada School Districts</t>
  </si>
  <si>
    <t>Out-of-state Individuals</t>
  </si>
  <si>
    <t>Nevada Individuals</t>
  </si>
  <si>
    <t>Out-of-State School Districts</t>
  </si>
  <si>
    <t>1421 NV School Dist</t>
  </si>
  <si>
    <t>1331 Out-of-state SD</t>
  </si>
  <si>
    <t>1310 NV Individual</t>
  </si>
  <si>
    <t>1410 NV Individual</t>
  </si>
  <si>
    <t>1310 Out-of-state Ind</t>
  </si>
  <si>
    <t>1410 Out-of-state Ind</t>
  </si>
  <si>
    <t>1431 Out-of-state SD</t>
  </si>
  <si>
    <t>1310/1410</t>
  </si>
  <si>
    <t>1321/1421</t>
  </si>
  <si>
    <t>1331/1431</t>
  </si>
  <si>
    <t>FROM DISTRICTS WITHIN NEVADA</t>
  </si>
  <si>
    <t>FROM DISTRICTS OUTSIDE NEVADA</t>
  </si>
  <si>
    <t>TO DISTRICTS WITHIN NEVADA</t>
  </si>
  <si>
    <t>TO DISTRICTS OUTSIDE NEVADA</t>
  </si>
  <si>
    <t>CHECKS:</t>
  </si>
  <si>
    <t>Contingency cannot exceed:</t>
  </si>
  <si>
    <t>Calculated Total Ending Fund Balance:</t>
  </si>
  <si>
    <t xml:space="preserve"> XXXXXXXX</t>
  </si>
  <si>
    <t>CHARTER SCHOOL BUDGET INSTRUCTIONS</t>
  </si>
  <si>
    <t>Charter School sponsor if other than the Department of Education.</t>
  </si>
  <si>
    <r>
      <t>SUBMITTED</t>
    </r>
    <r>
      <rPr>
        <sz val="9"/>
        <rFont val="Arial"/>
        <family val="2"/>
      </rPr>
      <t xml:space="preserve"> by the Charter School Governing Body to NDE, Legislative Council Bureau and the </t>
    </r>
  </si>
  <si>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</si>
  <si>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</si>
  <si>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t>Form 7 INDEBTEDNESS</t>
  </si>
  <si>
    <t>FORM 8 - TUITION and TRANSPORTATION</t>
  </si>
  <si>
    <t>FORM 9 FUND TRANSFERS</t>
  </si>
  <si>
    <t>Form 10 LOBBY EXPENSE</t>
  </si>
  <si>
    <t>FORM 11 CASH FLOW</t>
  </si>
  <si>
    <t>Fund:</t>
  </si>
  <si>
    <t>FUNCTION / OBJECT</t>
  </si>
  <si>
    <t>200  Benefits</t>
  </si>
  <si>
    <t>100  Salaries</t>
  </si>
  <si>
    <t>600  Supplies</t>
  </si>
  <si>
    <t>700  Property</t>
  </si>
  <si>
    <t>800  Other</t>
  </si>
  <si>
    <t>EXPENSES</t>
  </si>
  <si>
    <t>TOTAL EXPENSES</t>
  </si>
  <si>
    <t>SUBTOTAL INSTRUCTION EXPENSES:</t>
  </si>
  <si>
    <t>SUBTOTAL SUPPORT EXPENSES:</t>
  </si>
  <si>
    <t>2000 Support Services</t>
  </si>
  <si>
    <t>SUBTOTAL FOOD SERVICE EXPENSES:</t>
  </si>
  <si>
    <t>Facilities Acquisition &amp; Construction</t>
  </si>
  <si>
    <t>Miscellaneous</t>
  </si>
  <si>
    <t>SUBTOTAL OTHER SERVICES</t>
  </si>
  <si>
    <t>8000</t>
  </si>
  <si>
    <t>ENDING FUND BALANCE</t>
  </si>
  <si>
    <t>CHECK -Ending fund balance should be:</t>
  </si>
  <si>
    <t>FORM 1 COVER PAGE</t>
  </si>
  <si>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</si>
  <si>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t>Enter the name of the charter school in "Charter School - fill in the name of your school".</t>
  </si>
  <si>
    <t>FORM 2 ENROLLMENT-DSA</t>
  </si>
  <si>
    <t>Enter data in the yellow cells only.</t>
  </si>
  <si>
    <t>#13 will calculate based on the numbers you have provided for #1-12.</t>
  </si>
  <si>
    <t>The preferred method of submitting the Tentative and Final budgets to the NDE, is electronically.</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</si>
  <si>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</si>
  <si>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</si>
  <si>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</si>
  <si>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</si>
  <si>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family val="2"/>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</si>
  <si>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</si>
  <si>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</si>
  <si>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</si>
  <si>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</si>
  <si>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The signed cover page (Form 1) for the final budget, can be scanned and sent electronically, faxed, or mailed.</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</si>
  <si>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</si>
  <si>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</si>
  <si>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</si>
  <si>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</si>
  <si>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t>Number</t>
  </si>
  <si>
    <t xml:space="preserve">of </t>
  </si>
  <si>
    <t>Months</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</si>
  <si>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</si>
  <si>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</si>
  <si>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</si>
  <si>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</si>
  <si>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</si>
  <si>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</si>
  <si>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</si>
  <si>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</si>
  <si>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</si>
  <si>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</si>
  <si>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</si>
  <si>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</si>
  <si>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</si>
  <si>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</si>
  <si>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</si>
  <si>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</si>
  <si>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</si>
  <si>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</si>
  <si>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</si>
  <si>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</si>
  <si>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</si>
  <si>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Estimate:  "Outside Revenue"</t>
  </si>
  <si>
    <t xml:space="preserve">budget for the fiscal year ending </t>
  </si>
  <si>
    <t>Enter the number of governmental fund types. You will most likely have one (General Fund) or two (also Special Education).</t>
  </si>
  <si>
    <t>AMENDED</t>
  </si>
  <si>
    <t>Current yr ending</t>
  </si>
  <si>
    <t>Budget yr ending</t>
  </si>
  <si>
    <t>Per NAC 387.730:</t>
  </si>
  <si>
    <t>(Print Name of Governing Board President)</t>
  </si>
  <si>
    <t>(Signature of Governing Board President)</t>
  </si>
  <si>
    <t xml:space="preserve">herewith submits the </t>
  </si>
  <si>
    <t>- Estimated</t>
  </si>
  <si>
    <t>Actual Prior Year</t>
  </si>
  <si>
    <t>Last day of FY</t>
  </si>
  <si>
    <t>ACTUAL PRIOR YEAR</t>
  </si>
  <si>
    <t>ACTUAL CURRENT YEAR</t>
  </si>
  <si>
    <r>
      <t xml:space="preserve">TOTAL </t>
    </r>
    <r>
      <rPr>
        <b/>
        <u/>
        <sz val="11"/>
        <rFont val="Arial"/>
        <family val="2"/>
      </rPr>
      <t>FINAL</t>
    </r>
    <r>
      <rPr>
        <b/>
        <sz val="11"/>
        <rFont val="Arial"/>
        <family val="2"/>
      </rPr>
      <t xml:space="preserve"> AMENDED BUDGET</t>
    </r>
  </si>
  <si>
    <t>ADE - YEAR</t>
  </si>
  <si>
    <t>Charter School Fees portion of code 1951</t>
  </si>
  <si>
    <t>430</t>
  </si>
  <si>
    <t>Total Summer School for Other Inst Prog</t>
  </si>
  <si>
    <t>Total At Risk Education Programs</t>
  </si>
  <si>
    <t>At Risk Education Programs</t>
  </si>
  <si>
    <t>270 Gifted &amp; Talented - Program Number may change</t>
  </si>
  <si>
    <t>Program 430 - At Risk Education Programs Added</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</si>
  <si>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</si>
  <si>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</si>
  <si>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</si>
  <si>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</si>
  <si>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</si>
  <si>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 xml:space="preserve">ADE </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</si>
  <si>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</si>
  <si>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</si>
  <si>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</si>
  <si>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</si>
  <si>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As per SB508 (2015) hold harmless may only consider the prior year.</t>
  </si>
  <si>
    <t>Enter the WEIGHTED estimated average daily enrollments based on School District of residence in #11.  If the pupils only reside in one school district, enter the total number of students (WEIGHTED) next to that district.  If they reside in more than one district, allocate the enrollment to the correct school districts.  The rate for basic support will automatically calculate for you.</t>
  </si>
  <si>
    <t>Enter an estimated "Outside Revenue" amount in #12.  The prior year amounts are listed at the far right under #11 as a reference.</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</si>
  <si>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</si>
  <si>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</si>
  <si>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</si>
  <si>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</si>
  <si>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</si>
  <si>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</si>
  <si>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</si>
  <si>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</si>
  <si>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</si>
  <si>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</si>
  <si>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</si>
  <si>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</si>
  <si>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</si>
  <si>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</si>
  <si>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</si>
  <si>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</si>
  <si>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</si>
  <si>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</si>
  <si>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</si>
  <si>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</si>
  <si>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</si>
  <si>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</si>
  <si>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</si>
  <si>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</si>
  <si>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</si>
  <si>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</si>
  <si>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</si>
  <si>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</si>
  <si>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</si>
  <si>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2016/2017</t>
  </si>
  <si>
    <t>2017-2018</t>
  </si>
  <si>
    <t>June 30, 2018</t>
  </si>
  <si>
    <t>July 1, 2017</t>
  </si>
  <si>
    <t>Actual 2017 per pupil amount used for budgeting purposes</t>
  </si>
  <si>
    <t>Est. SY17-18</t>
  </si>
  <si>
    <t>Estimated dollar value of special education weighted funding</t>
  </si>
  <si>
    <t>(NRS 387.123)</t>
  </si>
  <si>
    <t>Per NAC 387.720:</t>
  </si>
  <si>
    <t xml:space="preserve">Enter the estimated dollar value of Special Education weighted funding anticipated to be received in FY18 (should be based upon FY17 funding).  </t>
  </si>
  <si>
    <t>Governing Body to NDE, Program Analyst - Fiscal Analysis Division - Legislative Counsel Bureau and the Charter School sponsor.</t>
  </si>
  <si>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t>
    </r>
  </si>
  <si>
    <t>TOTAL FACILITIES ACQUISITION &amp; CONSTR</t>
  </si>
  <si>
    <t>(1) 
PROGRAM OR FUNCTION</t>
  </si>
  <si>
    <t>Budget</t>
  </si>
  <si>
    <t>Final Approved</t>
  </si>
  <si>
    <t>Projected</t>
  </si>
  <si>
    <t>Doral Academy of Northern Nevada</t>
  </si>
  <si>
    <t>Final</t>
  </si>
  <si>
    <t>Danielle Cherry</t>
  </si>
  <si>
    <t>17-18 FFE Lease</t>
  </si>
  <si>
    <t>SPED</t>
  </si>
  <si>
    <t>General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</si>
</sst>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_(* #,##0.0_);_(* \(#,##0.0\);_(* &quot;-&quot;??_);_(@_)"/>
    <numFmt numFmtId="170" formatCode="_(* #,##0_);_(* \(#,##0\);_(* &quot;-&quot;??_);_(@_)"/>
    <numFmt numFmtId="171" formatCode="_(&quot;$&quot;* #,##0_);_(&quot;$&quot;* \(#,##0\);_(&quot;$&quot;* &quot;-&quot;??_);_(@_)"/>
    <numFmt numFmtId="172" formatCode="&quot;$&quot;#,##0"/>
    <numFmt numFmtId="173" formatCode="#,##0.0"/>
    <numFmt numFmtId="174" formatCode="&quot;$&quot;#,##0\ ;\(&quot;$&quot;#,##0\)"/>
    <numFmt numFmtId="175" formatCode="_(* #,##0.00_);_(* \(#,##0.00\);_(* \-??_);_(@_)"/>
    <numFmt numFmtId="176" formatCode="_(\$* #,##0.00_);_(\$* \(#,##0.00\);_(\$* \-??_);_(@_)"/>
    <numFmt numFmtId="177" formatCode="_ * #,##0.00_ ;_ * \-#,##0.00_ ;_ * \-??_ ;_ @_ "/>
  </numFmts>
  <fonts count="105" x14ac:knownFonts="1">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u/>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b/>
      <sz val="10"/>
      <name val="Arial"/>
      <family val="2"/>
    </font>
    <font>
      <i/>
      <u val="singleAccounting"/>
      <sz val="10"/>
      <name val="Arial"/>
      <family val="2"/>
    </font>
    <font>
      <sz val="10"/>
      <color indexed="81"/>
      <name val="Tahoma"/>
      <family val="2"/>
    </font>
    <font>
      <u/>
      <sz val="10"/>
      <name val="Arial"/>
      <family val="2"/>
    </font>
    <font>
      <u/>
      <sz val="11"/>
      <name val="Arial"/>
      <family val="2"/>
    </font>
    <font>
      <sz val="11"/>
      <color rgb="FFFF0000"/>
      <name val="Arial"/>
      <family val="2"/>
    </font>
    <font>
      <sz val="12"/>
      <color theme="1"/>
      <name val="Calibri"/>
      <family val="2"/>
      <scheme val="minor"/>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1"/>
      <name val="Calibri"/>
      <family val="2"/>
      <scheme val="minor"/>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s>
  <fills count="6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s>
  <borders count="81">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s>
  <cellStyleXfs count="8673">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58" applyNumberFormat="0" applyFill="0" applyAlignment="0" applyProtection="0"/>
    <xf numFmtId="0" fontId="34" fillId="0" borderId="59" applyNumberFormat="0" applyFill="0" applyAlignment="0" applyProtection="0"/>
    <xf numFmtId="0" fontId="35" fillId="0" borderId="60"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61" applyNumberFormat="0" applyAlignment="0" applyProtection="0"/>
    <xf numFmtId="0" fontId="40" fillId="10" borderId="62" applyNumberFormat="0" applyAlignment="0" applyProtection="0"/>
    <xf numFmtId="0" fontId="41" fillId="10" borderId="61" applyNumberFormat="0" applyAlignment="0" applyProtection="0"/>
    <xf numFmtId="0" fontId="42" fillId="0" borderId="63" applyNumberFormat="0" applyFill="0" applyAlignment="0" applyProtection="0"/>
    <xf numFmtId="0" fontId="43" fillId="11" borderId="64"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66" applyNumberFormat="0" applyFill="0" applyAlignment="0" applyProtection="0"/>
    <xf numFmtId="0" fontId="4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7" fillId="36"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50" fillId="0" borderId="0"/>
    <xf numFmtId="0" fontId="3" fillId="0" borderId="0"/>
    <xf numFmtId="44" fontId="3"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12" borderId="65" applyNumberFormat="0" applyFont="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5" fontId="66"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3" fontId="4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176" fontId="66" fillId="0" borderId="0"/>
    <xf numFmtId="176"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174" fontId="48" fillId="0" borderId="0" applyFont="0" applyFill="0" applyBorder="0" applyAlignment="0" applyProtection="0"/>
    <xf numFmtId="0" fontId="48" fillId="0" borderId="0" applyFont="0" applyFill="0" applyBorder="0" applyAlignment="0" applyProtection="0"/>
    <xf numFmtId="166" fontId="48" fillId="0" borderId="0" applyFont="0" applyFill="0" applyBorder="0" applyAlignment="0" applyProtection="0"/>
    <xf numFmtId="0" fontId="69" fillId="0" borderId="0" applyNumberFormat="0" applyFill="0" applyBorder="0" applyAlignment="0" applyProtection="0"/>
    <xf numFmtId="2" fontId="48" fillId="0" borderId="0" applyFont="0" applyFill="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4" fillId="0" borderId="0" applyNumberFormat="0" applyFill="0" applyBorder="0" applyAlignment="0" applyProtection="0"/>
    <xf numFmtId="166" fontId="54" fillId="0" borderId="0" applyNumberFormat="0" applyFill="0" applyBorder="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70"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54" fillId="0" borderId="0" applyNumberFormat="0" applyFill="0" applyBorder="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166" fontId="55" fillId="0" borderId="0" applyNumberFormat="0" applyFill="0" applyBorder="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71"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55" fillId="0" borderId="0" applyNumberFormat="0" applyFill="0" applyBorder="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72" fillId="0" borderId="71" applyNumberFormat="0" applyFill="0" applyAlignment="0" applyProtection="0"/>
    <xf numFmtId="0" fontId="58"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6" fontId="57" fillId="0" borderId="0" applyNumberFormat="0" applyFill="0" applyBorder="0" applyAlignment="0" applyProtection="0">
      <alignment vertical="top"/>
      <protection locked="0"/>
    </xf>
    <xf numFmtId="0" fontId="73" fillId="0" borderId="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74"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Protection="0">
      <alignment vertical="top"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166" fontId="3" fillId="0" borderId="0"/>
    <xf numFmtId="0" fontId="2" fillId="0" borderId="0"/>
    <xf numFmtId="0" fontId="49"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53" fillId="0" borderId="0"/>
    <xf numFmtId="0" fontId="3" fillId="0" borderId="0"/>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3" fillId="0" borderId="0" applyFill="0"/>
    <xf numFmtId="0" fontId="2" fillId="0" borderId="0"/>
    <xf numFmtId="0" fontId="49" fillId="0" borderId="0"/>
    <xf numFmtId="0" fontId="2" fillId="0" borderId="0"/>
    <xf numFmtId="0" fontId="2" fillId="0" borderId="0"/>
    <xf numFmtId="166" fontId="2" fillId="0" borderId="0"/>
    <xf numFmtId="0" fontId="2" fillId="0" borderId="0"/>
    <xf numFmtId="0" fontId="2" fillId="0" borderId="0"/>
    <xf numFmtId="166"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49"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49" fillId="0" borderId="0"/>
    <xf numFmtId="166" fontId="2" fillId="0" borderId="0"/>
    <xf numFmtId="0" fontId="2" fillId="0" borderId="0"/>
    <xf numFmtId="0" fontId="49" fillId="0" borderId="0"/>
    <xf numFmtId="0" fontId="3" fillId="0" borderId="0"/>
    <xf numFmtId="0" fontId="2" fillId="0" borderId="0"/>
    <xf numFmtId="0" fontId="2" fillId="0" borderId="0"/>
    <xf numFmtId="0" fontId="2" fillId="0" borderId="0"/>
    <xf numFmtId="0" fontId="2" fillId="0" borderId="0"/>
    <xf numFmtId="166" fontId="2" fillId="0" borderId="0"/>
    <xf numFmtId="0" fontId="49" fillId="0" borderId="0"/>
    <xf numFmtId="0" fontId="2" fillId="0" borderId="0"/>
    <xf numFmtId="166" fontId="3" fillId="0" borderId="0"/>
    <xf numFmtId="0" fontId="49" fillId="0" borderId="0"/>
    <xf numFmtId="166" fontId="3" fillId="0" borderId="0"/>
    <xf numFmtId="166" fontId="3" fillId="0" borderId="0"/>
    <xf numFmtId="0" fontId="49" fillId="0" borderId="0"/>
    <xf numFmtId="166" fontId="3" fillId="0" borderId="0"/>
    <xf numFmtId="0" fontId="3" fillId="0" borderId="0"/>
    <xf numFmtId="0" fontId="49" fillId="0" borderId="0"/>
    <xf numFmtId="0" fontId="2" fillId="0" borderId="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6" fillId="0" borderId="0"/>
    <xf numFmtId="9" fontId="66" fillId="0" borderId="0"/>
    <xf numFmtId="9" fontId="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7" fontId="66" fillId="0" borderId="0"/>
    <xf numFmtId="0" fontId="65" fillId="0" borderId="0" applyNumberForma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8" fillId="0" borderId="73" applyNumberFormat="0" applyFont="0" applyFill="0" applyAlignment="0" applyProtection="0"/>
    <xf numFmtId="166" fontId="48" fillId="0" borderId="73" applyNumberFormat="0" applyFon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8" fillId="0" borderId="73" applyNumberFormat="0" applyFon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8" fillId="0" borderId="73" applyNumberFormat="0" applyFont="0" applyFill="0" applyAlignment="0" applyProtection="0"/>
    <xf numFmtId="0" fontId="48" fillId="0" borderId="73" applyNumberFormat="0" applyFont="0" applyFill="0" applyAlignment="0" applyProtection="0"/>
    <xf numFmtId="0" fontId="48" fillId="0" borderId="73" applyNumberFormat="0" applyFont="0" applyFill="0" applyAlignment="0" applyProtection="0"/>
    <xf numFmtId="0" fontId="48" fillId="0" borderId="73" applyNumberFormat="0" applyFont="0" applyFill="0" applyAlignment="0" applyProtection="0"/>
    <xf numFmtId="0" fontId="48" fillId="0" borderId="73" applyNumberFormat="0" applyFon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47" fillId="16"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28" borderId="0" applyNumberFormat="0" applyBorder="0" applyAlignment="0" applyProtection="0"/>
    <xf numFmtId="0" fontId="47" fillId="32" borderId="0" applyNumberFormat="0" applyBorder="0" applyAlignment="0" applyProtection="0"/>
    <xf numFmtId="0" fontId="47" fillId="3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21" borderId="0" applyNumberFormat="0" applyBorder="0" applyAlignment="0" applyProtection="0"/>
    <xf numFmtId="0" fontId="47" fillId="25" borderId="0" applyNumberFormat="0" applyBorder="0" applyAlignment="0" applyProtection="0"/>
    <xf numFmtId="0" fontId="47" fillId="33" borderId="0" applyNumberFormat="0" applyBorder="0" applyAlignment="0" applyProtection="0"/>
    <xf numFmtId="0" fontId="37" fillId="7" borderId="0" applyNumberFormat="0" applyBorder="0" applyAlignment="0" applyProtection="0"/>
    <xf numFmtId="0" fontId="41" fillId="10" borderId="61"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36" fillId="6" borderId="0" applyNumberFormat="0" applyBorder="0" applyAlignment="0" applyProtection="0"/>
    <xf numFmtId="0" fontId="33" fillId="0" borderId="58" applyNumberFormat="0" applyFill="0" applyAlignment="0" applyProtection="0"/>
    <xf numFmtId="0" fontId="34" fillId="0" borderId="59" applyNumberFormat="0" applyFill="0" applyAlignment="0" applyProtection="0"/>
    <xf numFmtId="0" fontId="35" fillId="0" borderId="60" applyNumberFormat="0" applyFill="0" applyAlignment="0" applyProtection="0"/>
    <xf numFmtId="0" fontId="35" fillId="0" borderId="0" applyNumberFormat="0" applyFill="0" applyBorder="0" applyAlignment="0" applyProtection="0"/>
    <xf numFmtId="0" fontId="39" fillId="9" borderId="61" applyNumberFormat="0" applyAlignment="0" applyProtection="0"/>
    <xf numFmtId="0" fontId="42" fillId="0" borderId="63" applyNumberFormat="0" applyFill="0" applyAlignment="0" applyProtection="0"/>
    <xf numFmtId="0" fontId="38" fillId="8" borderId="0" applyNumberFormat="0" applyBorder="0" applyAlignment="0" applyProtection="0"/>
    <xf numFmtId="0" fontId="2" fillId="0" borderId="0"/>
    <xf numFmtId="0" fontId="2" fillId="12" borderId="65" applyNumberFormat="0" applyFont="0" applyAlignment="0" applyProtection="0"/>
    <xf numFmtId="0" fontId="40" fillId="10" borderId="62" applyNumberFormat="0" applyAlignment="0" applyProtection="0"/>
    <xf numFmtId="9" fontId="2" fillId="0" borderId="0" applyFont="0" applyFill="0" applyBorder="0" applyAlignment="0" applyProtection="0"/>
    <xf numFmtId="0" fontId="32" fillId="0" borderId="0" applyNumberFormat="0" applyFill="0" applyBorder="0" applyAlignment="0" applyProtection="0"/>
    <xf numFmtId="0" fontId="46" fillId="0" borderId="66" applyNumberForma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3" fillId="0" borderId="0"/>
    <xf numFmtId="0" fontId="3" fillId="0" borderId="0"/>
    <xf numFmtId="0" fontId="2" fillId="0" borderId="0"/>
    <xf numFmtId="0" fontId="3" fillId="0" borderId="0"/>
    <xf numFmtId="0" fontId="3" fillId="0" borderId="0"/>
    <xf numFmtId="0" fontId="3" fillId="0" borderId="0"/>
    <xf numFmtId="9" fontId="3" fillId="0" borderId="0" applyFont="0" applyFill="0" applyBorder="0" applyAlignment="0" applyProtection="0"/>
    <xf numFmtId="0" fontId="2" fillId="12" borderId="65" applyNumberFormat="0" applyFont="0" applyAlignment="0" applyProtection="0"/>
    <xf numFmtId="9" fontId="2" fillId="0" borderId="0" applyFont="0" applyFill="0" applyBorder="0" applyAlignment="0" applyProtection="0"/>
    <xf numFmtId="43" fontId="3"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9" borderId="0" applyNumberFormat="0" applyBorder="0" applyAlignment="0" applyProtection="0"/>
    <xf numFmtId="0" fontId="47" fillId="47"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37" fillId="50" borderId="0" applyNumberFormat="0" applyBorder="0" applyAlignment="0" applyProtection="0"/>
    <xf numFmtId="0" fontId="68" fillId="51" borderId="61" applyNumberFormat="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2" borderId="0" applyNumberFormat="0" applyBorder="0" applyAlignment="0" applyProtection="0"/>
    <xf numFmtId="166" fontId="54" fillId="0" borderId="0" applyNumberFormat="0" applyFill="0" applyBorder="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166" fontId="55" fillId="0" borderId="0" applyNumberFormat="0" applyFill="0" applyBorder="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9" fillId="43" borderId="61" applyNumberFormat="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75"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3"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166" fontId="3" fillId="0" borderId="0"/>
    <xf numFmtId="166" fontId="3" fillId="0" borderId="0"/>
    <xf numFmtId="166" fontId="3" fillId="0" borderId="0"/>
    <xf numFmtId="0" fontId="2" fillId="0" borderId="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40" fillId="51" borderId="62" applyNumberFormat="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166" fontId="54" fillId="0" borderId="0" applyNumberForma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2" fillId="0" borderId="0"/>
    <xf numFmtId="166" fontId="3" fillId="0" borderId="0"/>
    <xf numFmtId="0" fontId="2" fillId="0" borderId="0"/>
    <xf numFmtId="0" fontId="77" fillId="0" borderId="60" applyNumberFormat="0" applyFill="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44" fontId="3"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66" fontId="48" fillId="0" borderId="73" applyNumberFormat="0" applyFon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166" fontId="55" fillId="0" borderId="0" applyNumberFormat="0" applyFill="0" applyBorder="0" applyAlignment="0" applyProtection="0"/>
    <xf numFmtId="0" fontId="2" fillId="0" borderId="0"/>
    <xf numFmtId="0" fontId="2" fillId="0" borderId="0"/>
    <xf numFmtId="0" fontId="2" fillId="0" borderId="0"/>
    <xf numFmtId="0" fontId="2" fillId="0" borderId="0"/>
    <xf numFmtId="166" fontId="3" fillId="0" borderId="0"/>
    <xf numFmtId="9" fontId="3" fillId="0" borderId="0" applyFont="0" applyFill="0" applyBorder="0" applyAlignment="0" applyProtection="0"/>
    <xf numFmtId="166" fontId="48" fillId="0" borderId="73" applyNumberFormat="0" applyFont="0" applyFill="0" applyAlignment="0" applyProtection="0"/>
    <xf numFmtId="43" fontId="3" fillId="0" borderId="0" applyFont="0" applyFill="0" applyBorder="0" applyAlignment="0" applyProtection="0"/>
    <xf numFmtId="0" fontId="2" fillId="0" borderId="0"/>
    <xf numFmtId="166" fontId="3" fillId="0" borderId="0"/>
    <xf numFmtId="0" fontId="2" fillId="4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43"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39" borderId="0" applyNumberFormat="0" applyBorder="0" applyAlignment="0" applyProtection="0"/>
    <xf numFmtId="44" fontId="2" fillId="0" borderId="0" applyFont="0" applyFill="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19"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0" borderId="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12" borderId="65" applyNumberFormat="0" applyFont="0" applyAlignment="0" applyProtection="0"/>
    <xf numFmtId="0" fontId="2" fillId="42" borderId="0" applyNumberFormat="0" applyBorder="0" applyAlignment="0" applyProtection="0"/>
    <xf numFmtId="9" fontId="2" fillId="0" borderId="0" applyFont="0" applyFill="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42" borderId="0" applyNumberFormat="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4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44" fontId="2" fillId="0" borderId="0" applyFont="0" applyFill="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0" borderId="0"/>
    <xf numFmtId="0" fontId="2" fillId="40" borderId="0" applyNumberFormat="0" applyBorder="0" applyAlignment="0" applyProtection="0"/>
    <xf numFmtId="0" fontId="2" fillId="12" borderId="65" applyNumberFormat="0" applyFont="0" applyAlignment="0" applyProtection="0"/>
    <xf numFmtId="0" fontId="2" fillId="43"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40" borderId="0" applyNumberFormat="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4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44" fontId="2" fillId="0" borderId="0" applyFont="0" applyFill="0" applyBorder="0" applyAlignment="0" applyProtection="0"/>
    <xf numFmtId="0" fontId="2" fillId="42" borderId="0" applyNumberFormat="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33" fillId="0" borderId="58" applyNumberForma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46" fillId="0" borderId="66" applyNumberFormat="0" applyFill="0" applyAlignment="0" applyProtection="0"/>
    <xf numFmtId="0" fontId="34" fillId="0" borderId="59" applyNumberFormat="0" applyFill="0" applyAlignment="0" applyProtection="0"/>
    <xf numFmtId="43" fontId="2" fillId="0" borderId="0" applyFont="0" applyFill="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42" borderId="0" applyNumberFormat="0" applyBorder="0" applyAlignment="0" applyProtection="0"/>
    <xf numFmtId="44" fontId="2" fillId="0" borderId="0" applyFont="0" applyFill="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0" borderId="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43" borderId="0" applyNumberFormat="0" applyBorder="0" applyAlignment="0" applyProtection="0"/>
    <xf numFmtId="0" fontId="2" fillId="0" borderId="0"/>
    <xf numFmtId="166" fontId="2" fillId="0" borderId="0"/>
    <xf numFmtId="0" fontId="2" fillId="0" borderId="0"/>
    <xf numFmtId="166" fontId="2" fillId="0" borderId="0"/>
    <xf numFmtId="0" fontId="2" fillId="42"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2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15"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4"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14"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15"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19"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3" borderId="0" applyNumberFormat="0" applyBorder="0" applyAlignment="0" applyProtection="0"/>
    <xf numFmtId="0" fontId="2" fillId="18" borderId="0" applyNumberFormat="0" applyBorder="0" applyAlignment="0" applyProtection="0"/>
    <xf numFmtId="0" fontId="2" fillId="38" borderId="0" applyNumberFormat="0" applyBorder="0" applyAlignment="0" applyProtection="0"/>
    <xf numFmtId="0" fontId="2" fillId="43"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1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19"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18"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15"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15" borderId="0" applyNumberFormat="0" applyBorder="0" applyAlignment="0" applyProtection="0"/>
    <xf numFmtId="0" fontId="2" fillId="39" borderId="0" applyNumberFormat="0" applyBorder="0" applyAlignment="0" applyProtection="0"/>
    <xf numFmtId="0" fontId="2" fillId="2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26"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2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19"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14"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23" borderId="0" applyNumberFormat="0" applyBorder="0" applyAlignment="0" applyProtection="0"/>
    <xf numFmtId="0" fontId="2" fillId="4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3" borderId="0" applyNumberFormat="0" applyBorder="0" applyAlignment="0" applyProtection="0"/>
    <xf numFmtId="0" fontId="2" fillId="43" borderId="0" applyNumberFormat="0" applyBorder="0" applyAlignment="0" applyProtection="0"/>
    <xf numFmtId="0" fontId="2" fillId="2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27"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27"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27" borderId="0" applyNumberFormat="0" applyBorder="0" applyAlignment="0" applyProtection="0"/>
    <xf numFmtId="0" fontId="2" fillId="44" borderId="0" applyNumberFormat="0" applyBorder="0" applyAlignment="0" applyProtection="0"/>
    <xf numFmtId="0" fontId="2" fillId="27"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2" borderId="0" applyNumberFormat="0" applyBorder="0" applyAlignment="0" applyProtection="0"/>
    <xf numFmtId="0" fontId="2" fillId="3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3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31" borderId="0" applyNumberFormat="0" applyBorder="0" applyAlignment="0" applyProtection="0"/>
    <xf numFmtId="0" fontId="2" fillId="42" borderId="0" applyNumberFormat="0" applyBorder="0" applyAlignment="0" applyProtection="0"/>
    <xf numFmtId="0" fontId="2" fillId="3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16" borderId="0" applyNumberFormat="0" applyBorder="0" applyAlignment="0" applyProtection="0"/>
    <xf numFmtId="0" fontId="47" fillId="42" borderId="0" applyNumberFormat="0" applyBorder="0" applyAlignment="0" applyProtection="0"/>
    <xf numFmtId="0" fontId="47" fillId="20" borderId="0" applyNumberFormat="0" applyBorder="0" applyAlignment="0" applyProtection="0"/>
    <xf numFmtId="0" fontId="47" fillId="45" borderId="0" applyNumberFormat="0" applyBorder="0" applyAlignment="0" applyProtection="0"/>
    <xf numFmtId="0" fontId="47" fillId="24" borderId="0" applyNumberFormat="0" applyBorder="0" applyAlignment="0" applyProtection="0"/>
    <xf numFmtId="0" fontId="47" fillId="46" borderId="0" applyNumberFormat="0" applyBorder="0" applyAlignment="0" applyProtection="0"/>
    <xf numFmtId="0" fontId="47" fillId="28" borderId="0" applyNumberFormat="0" applyBorder="0" applyAlignment="0" applyProtection="0"/>
    <xf numFmtId="0" fontId="47" fillId="44" borderId="0" applyNumberFormat="0" applyBorder="0" applyAlignment="0" applyProtection="0"/>
    <xf numFmtId="0" fontId="47" fillId="32"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39" borderId="0" applyNumberFormat="0" applyBorder="0" applyAlignment="0" applyProtection="0"/>
    <xf numFmtId="0" fontId="47" fillId="13" borderId="0" applyNumberFormat="0" applyBorder="0" applyAlignment="0" applyProtection="0"/>
    <xf numFmtId="0" fontId="47" fillId="47" borderId="0" applyNumberFormat="0" applyBorder="0" applyAlignment="0" applyProtection="0"/>
    <xf numFmtId="0" fontId="47" fillId="17" borderId="0" applyNumberFormat="0" applyBorder="0" applyAlignment="0" applyProtection="0"/>
    <xf numFmtId="0" fontId="47" fillId="45" borderId="0" applyNumberFormat="0" applyBorder="0" applyAlignment="0" applyProtection="0"/>
    <xf numFmtId="0" fontId="47" fillId="21" borderId="0" applyNumberFormat="0" applyBorder="0" applyAlignment="0" applyProtection="0"/>
    <xf numFmtId="0" fontId="47" fillId="46" borderId="0" applyNumberFormat="0" applyBorder="0" applyAlignment="0" applyProtection="0"/>
    <xf numFmtId="0" fontId="47" fillId="25" borderId="0" applyNumberFormat="0" applyBorder="0" applyAlignment="0" applyProtection="0"/>
    <xf numFmtId="0" fontId="47" fillId="48" borderId="0" applyNumberFormat="0" applyBorder="0" applyAlignment="0" applyProtection="0"/>
    <xf numFmtId="0" fontId="47" fillId="33" borderId="0" applyNumberFormat="0" applyBorder="0" applyAlignment="0" applyProtection="0"/>
    <xf numFmtId="0" fontId="47" fillId="49" borderId="0" applyNumberFormat="0" applyBorder="0" applyAlignment="0" applyProtection="0"/>
    <xf numFmtId="0" fontId="37" fillId="7" borderId="0" applyNumberFormat="0" applyBorder="0" applyAlignment="0" applyProtection="0"/>
    <xf numFmtId="0" fontId="37" fillId="50" borderId="0" applyNumberFormat="0" applyBorder="0" applyAlignment="0" applyProtection="0"/>
    <xf numFmtId="0" fontId="41" fillId="10" borderId="61" applyNumberFormat="0" applyAlignment="0" applyProtection="0"/>
    <xf numFmtId="0" fontId="68" fillId="51" borderId="6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5" fontId="66" fillId="0" borderId="0"/>
    <xf numFmtId="43" fontId="3" fillId="0" borderId="0" applyFont="0" applyFill="0" applyBorder="0" applyAlignment="0" applyProtection="0"/>
    <xf numFmtId="175" fontId="66" fillId="0" borderId="0"/>
    <xf numFmtId="44" fontId="3" fillId="0" borderId="0" applyFont="0" applyFill="0" applyBorder="0" applyAlignment="0" applyProtection="0"/>
    <xf numFmtId="176" fontId="66" fillId="0" borderId="0"/>
    <xf numFmtId="44" fontId="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76"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6" borderId="0" applyNumberFormat="0" applyBorder="0" applyAlignment="0" applyProtection="0"/>
    <xf numFmtId="0" fontId="36" fillId="42" borderId="0" applyNumberFormat="0" applyBorder="0" applyAlignment="0" applyProtection="0"/>
    <xf numFmtId="0" fontId="70" fillId="0" borderId="69" applyNumberFormat="0" applyFill="0" applyAlignment="0" applyProtection="0"/>
    <xf numFmtId="0" fontId="62" fillId="0" borderId="69" applyNumberFormat="0" applyFill="0" applyAlignment="0" applyProtection="0"/>
    <xf numFmtId="0" fontId="33" fillId="0" borderId="58" applyNumberFormat="0" applyFill="0" applyAlignment="0" applyProtection="0"/>
    <xf numFmtId="0" fontId="62" fillId="0" borderId="69" applyNumberFormat="0" applyFill="0" applyAlignment="0" applyProtection="0"/>
    <xf numFmtId="0" fontId="71" fillId="0" borderId="70" applyNumberFormat="0" applyFill="0" applyAlignment="0" applyProtection="0"/>
    <xf numFmtId="0" fontId="63" fillId="0" borderId="70" applyNumberFormat="0" applyFill="0" applyAlignment="0" applyProtection="0"/>
    <xf numFmtId="0" fontId="34" fillId="0" borderId="59" applyNumberFormat="0" applyFill="0" applyAlignment="0" applyProtection="0"/>
    <xf numFmtId="0" fontId="63" fillId="0" borderId="70" applyNumberFormat="0" applyFill="0" applyAlignment="0" applyProtection="0"/>
    <xf numFmtId="0" fontId="64" fillId="0" borderId="71" applyNumberFormat="0" applyFill="0" applyAlignment="0" applyProtection="0"/>
    <xf numFmtId="0" fontId="72" fillId="0" borderId="71" applyNumberFormat="0" applyFill="0" applyAlignment="0" applyProtection="0"/>
    <xf numFmtId="0" fontId="64" fillId="0" borderId="71" applyNumberFormat="0" applyFill="0" applyAlignment="0" applyProtection="0"/>
    <xf numFmtId="0" fontId="35" fillId="0" borderId="60"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35" fillId="0" borderId="0" applyNumberFormat="0" applyFill="0" applyBorder="0" applyAlignment="0" applyProtection="0"/>
    <xf numFmtId="0" fontId="39" fillId="9" borderId="61" applyNumberFormat="0" applyAlignment="0" applyProtection="0"/>
    <xf numFmtId="0" fontId="39" fillId="43" borderId="61" applyNumberFormat="0" applyAlignment="0" applyProtection="0"/>
    <xf numFmtId="0" fontId="59" fillId="0" borderId="72" applyNumberFormat="0" applyFill="0" applyAlignment="0" applyProtection="0"/>
    <xf numFmtId="0" fontId="74" fillId="0" borderId="72" applyNumberFormat="0" applyFill="0" applyAlignment="0" applyProtection="0"/>
    <xf numFmtId="0" fontId="59" fillId="0" borderId="72" applyNumberFormat="0" applyFill="0" applyAlignment="0" applyProtection="0"/>
    <xf numFmtId="0" fontId="42" fillId="0" borderId="63" applyNumberFormat="0" applyFill="0" applyAlignment="0" applyProtection="0"/>
    <xf numFmtId="0" fontId="38" fillId="8" borderId="0" applyNumberFormat="0" applyBorder="0" applyAlignment="0" applyProtection="0"/>
    <xf numFmtId="0" fontId="75"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Protection="0">
      <alignment vertical="top" wrapText="1"/>
    </xf>
    <xf numFmtId="0" fontId="2" fillId="0" borderId="0"/>
    <xf numFmtId="0" fontId="66" fillId="0" borderId="0"/>
    <xf numFmtId="0" fontId="2" fillId="0" borderId="0"/>
    <xf numFmtId="0" fontId="3" fillId="0" borderId="0"/>
    <xf numFmtId="0" fontId="3" fillId="0" borderId="0"/>
    <xf numFmtId="0" fontId="3" fillId="0" borderId="0"/>
    <xf numFmtId="0" fontId="3" fillId="0" borderId="0"/>
    <xf numFmtId="0" fontId="60" fillId="0" borderId="0" applyNumberFormat="0" applyFill="0" applyBorder="0" applyProtection="0">
      <alignment vertical="top" wrapText="1"/>
    </xf>
    <xf numFmtId="0" fontId="66" fillId="0" borderId="0"/>
    <xf numFmtId="0" fontId="60" fillId="0" borderId="0" applyNumberFormat="0" applyFill="0" applyBorder="0" applyProtection="0">
      <alignment vertical="top" wrapText="1"/>
    </xf>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3" fillId="0" borderId="0"/>
    <xf numFmtId="0" fontId="3"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2" fillId="12" borderId="65" applyNumberFormat="0" applyFont="0" applyAlignment="0" applyProtection="0"/>
    <xf numFmtId="0" fontId="2" fillId="12" borderId="65" applyNumberFormat="0" applyFont="0" applyAlignment="0" applyProtection="0"/>
    <xf numFmtId="0" fontId="2"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40" fillId="10" borderId="62" applyNumberFormat="0" applyAlignment="0" applyProtection="0"/>
    <xf numFmtId="0" fontId="40" fillId="51" borderId="62" applyNumberFormat="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6"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66" fillId="0" borderId="0"/>
    <xf numFmtId="9" fontId="3"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46" fillId="0" borderId="66" applyNumberFormat="0" applyFill="0" applyAlignment="0" applyProtection="0"/>
    <xf numFmtId="0" fontId="46" fillId="0" borderId="74" applyNumberForma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1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1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9" borderId="0" applyNumberFormat="0" applyBorder="0" applyAlignment="0" applyProtection="0"/>
    <xf numFmtId="0" fontId="47" fillId="47"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37" fillId="50" borderId="0" applyNumberFormat="0" applyBorder="0" applyAlignment="0" applyProtection="0"/>
    <xf numFmtId="0" fontId="68" fillId="51" borderId="61" applyNumberFormat="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2" borderId="0" applyNumberFormat="0" applyBorder="0" applyAlignment="0" applyProtection="0"/>
    <xf numFmtId="0" fontId="62" fillId="0" borderId="69" applyNumberFormat="0" applyFill="0" applyAlignment="0" applyProtection="0"/>
    <xf numFmtId="0" fontId="70" fillId="0" borderId="69" applyNumberFormat="0" applyFill="0" applyAlignment="0" applyProtection="0"/>
    <xf numFmtId="0" fontId="70" fillId="0" borderId="69" applyNumberFormat="0" applyFill="0" applyAlignment="0" applyProtection="0"/>
    <xf numFmtId="0" fontId="70" fillId="0" borderId="69" applyNumberFormat="0" applyFill="0" applyAlignment="0" applyProtection="0"/>
    <xf numFmtId="0" fontId="63" fillId="0" borderId="70" applyNumberFormat="0" applyFill="0" applyAlignment="0" applyProtection="0"/>
    <xf numFmtId="0" fontId="71" fillId="0" borderId="70" applyNumberFormat="0" applyFill="0" applyAlignment="0" applyProtection="0"/>
    <xf numFmtId="0" fontId="71" fillId="0" borderId="70" applyNumberFormat="0" applyFill="0" applyAlignment="0" applyProtection="0"/>
    <xf numFmtId="0" fontId="71" fillId="0" borderId="70" applyNumberFormat="0" applyFill="0" applyAlignment="0" applyProtection="0"/>
    <xf numFmtId="0" fontId="64"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9" fillId="43" borderId="61" applyNumberFormat="0" applyAlignment="0" applyProtection="0"/>
    <xf numFmtId="0" fontId="59" fillId="0" borderId="72" applyNumberFormat="0" applyFill="0" applyAlignment="0" applyProtection="0"/>
    <xf numFmtId="0" fontId="74" fillId="0" borderId="72" applyNumberFormat="0" applyFill="0" applyAlignment="0" applyProtection="0"/>
    <xf numFmtId="0" fontId="74" fillId="0" borderId="72" applyNumberFormat="0" applyFill="0" applyAlignment="0" applyProtection="0"/>
    <xf numFmtId="0" fontId="75"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40" fillId="51" borderId="62"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6" fillId="0" borderId="74" applyNumberFormat="0" applyFill="0" applyAlignment="0" applyProtection="0"/>
    <xf numFmtId="0" fontId="46" fillId="0" borderId="74"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166" fontId="2" fillId="0" borderId="0"/>
    <xf numFmtId="44" fontId="2" fillId="0" borderId="0" applyFont="0" applyFill="0" applyBorder="0" applyAlignment="0" applyProtection="0"/>
    <xf numFmtId="43" fontId="2" fillId="0" borderId="0" applyFont="0" applyFill="0" applyBorder="0" applyAlignment="0" applyProtection="0"/>
    <xf numFmtId="0" fontId="2" fillId="35"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1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1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2" fillId="0" borderId="0"/>
    <xf numFmtId="0" fontId="2" fillId="0" borderId="0"/>
    <xf numFmtId="0" fontId="2" fillId="0" borderId="0"/>
    <xf numFmtId="0" fontId="3" fillId="0" borderId="0"/>
    <xf numFmtId="0" fontId="3" fillId="0" borderId="0">
      <alignment vertical="top"/>
    </xf>
    <xf numFmtId="166" fontId="2" fillId="0" borderId="0"/>
    <xf numFmtId="0" fontId="2" fillId="0" borderId="0"/>
    <xf numFmtId="166" fontId="2" fillId="0" borderId="0"/>
    <xf numFmtId="166" fontId="2" fillId="0" borderId="0"/>
    <xf numFmtId="0" fontId="3" fillId="0" borderId="0">
      <alignment vertical="top"/>
    </xf>
    <xf numFmtId="0" fontId="2" fillId="0" borderId="0"/>
    <xf numFmtId="0" fontId="2" fillId="0" borderId="0"/>
    <xf numFmtId="0" fontId="2" fillId="0" borderId="0"/>
    <xf numFmtId="0" fontId="3" fillId="0" borderId="0"/>
    <xf numFmtId="0" fontId="2" fillId="0" borderId="0"/>
    <xf numFmtId="0" fontId="2" fillId="0" borderId="0"/>
    <xf numFmtId="0" fontId="2" fillId="12" borderId="65" applyNumberFormat="0" applyFont="0" applyAlignment="0" applyProtection="0"/>
    <xf numFmtId="0" fontId="2" fillId="12" borderId="6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67" fillId="43" borderId="75" applyNumberFormat="0" applyProtection="0">
      <alignment vertical="center"/>
    </xf>
    <xf numFmtId="4" fontId="78" fillId="43" borderId="75" applyNumberFormat="0" applyProtection="0">
      <alignment vertical="center"/>
    </xf>
    <xf numFmtId="4" fontId="67" fillId="43" borderId="75" applyNumberFormat="0" applyProtection="0">
      <alignment horizontal="left" vertical="center" indent="1"/>
    </xf>
    <xf numFmtId="0" fontId="67" fillId="43" borderId="75" applyNumberFormat="0" applyProtection="0">
      <alignment horizontal="left" vertical="top" indent="1"/>
    </xf>
    <xf numFmtId="4" fontId="67" fillId="53" borderId="0" applyNumberFormat="0" applyProtection="0">
      <alignment horizontal="left" vertical="center" indent="1"/>
    </xf>
    <xf numFmtId="4" fontId="61" fillId="44" borderId="75" applyNumberFormat="0" applyProtection="0">
      <alignment horizontal="right" vertical="center"/>
    </xf>
    <xf numFmtId="4" fontId="61" fillId="39" borderId="75" applyNumberFormat="0" applyProtection="0">
      <alignment horizontal="right" vertical="center"/>
    </xf>
    <xf numFmtId="4" fontId="61" fillId="49" borderId="75" applyNumberFormat="0" applyProtection="0">
      <alignment horizontal="right" vertical="center"/>
    </xf>
    <xf numFmtId="4" fontId="61" fillId="46" borderId="75" applyNumberFormat="0" applyProtection="0">
      <alignment horizontal="right" vertical="center"/>
    </xf>
    <xf numFmtId="4" fontId="61" fillId="54" borderId="75" applyNumberFormat="0" applyProtection="0">
      <alignment horizontal="right" vertical="center"/>
    </xf>
    <xf numFmtId="4" fontId="61" fillId="45" borderId="75" applyNumberFormat="0" applyProtection="0">
      <alignment horizontal="right" vertical="center"/>
    </xf>
    <xf numFmtId="4" fontId="61" fillId="55" borderId="75" applyNumberFormat="0" applyProtection="0">
      <alignment horizontal="right" vertical="center"/>
    </xf>
    <xf numFmtId="4" fontId="61" fillId="56" borderId="75" applyNumberFormat="0" applyProtection="0">
      <alignment horizontal="right" vertical="center"/>
    </xf>
    <xf numFmtId="4" fontId="61" fillId="57" borderId="75" applyNumberFormat="0" applyProtection="0">
      <alignment horizontal="right" vertical="center"/>
    </xf>
    <xf numFmtId="4" fontId="67" fillId="58" borderId="76" applyNumberFormat="0" applyProtection="0">
      <alignment horizontal="left" vertical="center" indent="1"/>
    </xf>
    <xf numFmtId="4" fontId="61" fillId="59" borderId="0" applyNumberFormat="0" applyProtection="0">
      <alignment horizontal="left" vertical="center" indent="1"/>
    </xf>
    <xf numFmtId="4" fontId="79" fillId="48" borderId="0" applyNumberFormat="0" applyProtection="0">
      <alignment horizontal="left" vertical="center" indent="1"/>
    </xf>
    <xf numFmtId="4" fontId="61" fillId="53" borderId="75" applyNumberFormat="0" applyProtection="0">
      <alignment horizontal="right" vertical="center"/>
    </xf>
    <xf numFmtId="4" fontId="61" fillId="59" borderId="0" applyNumberFormat="0" applyProtection="0">
      <alignment horizontal="left" vertical="center" indent="1"/>
    </xf>
    <xf numFmtId="4" fontId="61" fillId="53" borderId="0" applyNumberFormat="0" applyProtection="0">
      <alignment horizontal="left" vertical="center" indent="1"/>
    </xf>
    <xf numFmtId="0" fontId="3" fillId="48" borderId="75" applyNumberFormat="0" applyProtection="0">
      <alignment horizontal="left" vertical="center" indent="1"/>
    </xf>
    <xf numFmtId="0" fontId="3" fillId="48" borderId="75" applyNumberFormat="0" applyProtection="0">
      <alignment horizontal="left" vertical="top" indent="1"/>
    </xf>
    <xf numFmtId="0" fontId="3" fillId="53" borderId="75" applyNumberFormat="0" applyProtection="0">
      <alignment horizontal="left" vertical="center" indent="1"/>
    </xf>
    <xf numFmtId="0" fontId="3" fillId="53" borderId="75" applyNumberFormat="0" applyProtection="0">
      <alignment horizontal="left" vertical="top" indent="1"/>
    </xf>
    <xf numFmtId="0" fontId="3" fillId="38" borderId="75" applyNumberFormat="0" applyProtection="0">
      <alignment horizontal="left" vertical="center" indent="1"/>
    </xf>
    <xf numFmtId="0" fontId="3" fillId="38" borderId="75" applyNumberFormat="0" applyProtection="0">
      <alignment horizontal="left" vertical="top" indent="1"/>
    </xf>
    <xf numFmtId="0" fontId="3" fillId="59" borderId="75" applyNumberFormat="0" applyProtection="0">
      <alignment horizontal="left" vertical="center" indent="1"/>
    </xf>
    <xf numFmtId="0" fontId="3" fillId="59" borderId="75" applyNumberFormat="0" applyProtection="0">
      <alignment horizontal="left" vertical="top" indent="1"/>
    </xf>
    <xf numFmtId="0" fontId="3" fillId="51" borderId="6" applyNumberFormat="0">
      <protection locked="0"/>
    </xf>
    <xf numFmtId="4" fontId="61" fillId="40" borderId="75" applyNumberFormat="0" applyProtection="0">
      <alignment vertical="center"/>
    </xf>
    <xf numFmtId="4" fontId="80" fillId="40" borderId="75" applyNumberFormat="0" applyProtection="0">
      <alignment vertical="center"/>
    </xf>
    <xf numFmtId="4" fontId="61" fillId="40" borderId="75" applyNumberFormat="0" applyProtection="0">
      <alignment horizontal="left" vertical="center" indent="1"/>
    </xf>
    <xf numFmtId="0" fontId="61" fillId="40" borderId="75" applyNumberFormat="0" applyProtection="0">
      <alignment horizontal="left" vertical="top" indent="1"/>
    </xf>
    <xf numFmtId="4" fontId="61" fillId="59" borderId="75" applyNumberFormat="0" applyProtection="0">
      <alignment horizontal="right" vertical="center"/>
    </xf>
    <xf numFmtId="4" fontId="80" fillId="59" borderId="75" applyNumberFormat="0" applyProtection="0">
      <alignment horizontal="right" vertical="center"/>
    </xf>
    <xf numFmtId="4" fontId="61" fillId="53" borderId="75" applyNumberFormat="0" applyProtection="0">
      <alignment horizontal="left" vertical="center" indent="1"/>
    </xf>
    <xf numFmtId="0" fontId="61" fillId="53" borderId="75" applyNumberFormat="0" applyProtection="0">
      <alignment horizontal="left" vertical="top" indent="1"/>
    </xf>
    <xf numFmtId="4" fontId="81" fillId="60" borderId="0" applyNumberFormat="0" applyProtection="0">
      <alignment horizontal="left" vertical="center" indent="1"/>
    </xf>
    <xf numFmtId="4" fontId="56" fillId="59" borderId="75" applyNumberFormat="0" applyProtection="0">
      <alignment horizontal="right" vertical="center"/>
    </xf>
    <xf numFmtId="0" fontId="65" fillId="0" borderId="0" applyNumberForma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37" fontId="50" fillId="0" borderId="0"/>
    <xf numFmtId="0" fontId="50" fillId="0" borderId="0"/>
    <xf numFmtId="0" fontId="50" fillId="0" borderId="0"/>
    <xf numFmtId="0" fontId="50" fillId="0" borderId="0"/>
    <xf numFmtId="0" fontId="50" fillId="0" borderId="0"/>
    <xf numFmtId="41" fontId="87" fillId="0" borderId="0"/>
    <xf numFmtId="0" fontId="88" fillId="0" borderId="0"/>
    <xf numFmtId="0" fontId="3" fillId="0" borderId="0"/>
    <xf numFmtId="0" fontId="1" fillId="0" borderId="0"/>
    <xf numFmtId="0" fontId="3" fillId="0" borderId="0"/>
    <xf numFmtId="0" fontId="1" fillId="0" borderId="0"/>
    <xf numFmtId="0" fontId="88" fillId="0" borderId="0"/>
    <xf numFmtId="0" fontId="89" fillId="0" borderId="58" applyNumberFormat="0" applyFill="0" applyAlignment="0" applyProtection="0"/>
    <xf numFmtId="0" fontId="90" fillId="0" borderId="59" applyNumberFormat="0" applyFill="0" applyAlignment="0" applyProtection="0"/>
    <xf numFmtId="0" fontId="91" fillId="0" borderId="60" applyNumberFormat="0" applyFill="0" applyAlignment="0" applyProtection="0"/>
    <xf numFmtId="0" fontId="91" fillId="0" borderId="0" applyNumberFormat="0" applyFill="0" applyBorder="0" applyAlignment="0" applyProtection="0"/>
    <xf numFmtId="0" fontId="92" fillId="6" borderId="0" applyNumberFormat="0" applyBorder="0" applyAlignment="0" applyProtection="0"/>
    <xf numFmtId="0" fontId="93" fillId="7" borderId="0" applyNumberFormat="0" applyBorder="0" applyAlignment="0" applyProtection="0"/>
    <xf numFmtId="0" fontId="94" fillId="8" borderId="0" applyNumberFormat="0" applyBorder="0" applyAlignment="0" applyProtection="0"/>
    <xf numFmtId="0" fontId="95" fillId="9" borderId="61" applyNumberFormat="0" applyAlignment="0" applyProtection="0"/>
    <xf numFmtId="0" fontId="96" fillId="10" borderId="62" applyNumberFormat="0" applyAlignment="0" applyProtection="0"/>
    <xf numFmtId="0" fontId="97" fillId="10" borderId="61" applyNumberFormat="0" applyAlignment="0" applyProtection="0"/>
    <xf numFmtId="0" fontId="98" fillId="0" borderId="63" applyNumberFormat="0" applyFill="0" applyAlignment="0" applyProtection="0"/>
    <xf numFmtId="0" fontId="99" fillId="11" borderId="64" applyNumberFormat="0" applyAlignment="0" applyProtection="0"/>
    <xf numFmtId="0" fontId="100" fillId="0" borderId="0" applyNumberFormat="0" applyFill="0" applyBorder="0" applyAlignment="0" applyProtection="0"/>
    <xf numFmtId="0" fontId="88" fillId="12" borderId="65" applyNumberFormat="0" applyFont="0" applyAlignment="0" applyProtection="0"/>
    <xf numFmtId="0" fontId="101" fillId="0" borderId="0" applyNumberFormat="0" applyFill="0" applyBorder="0" applyAlignment="0" applyProtection="0"/>
    <xf numFmtId="0" fontId="102" fillId="0" borderId="66" applyNumberFormat="0" applyFill="0" applyAlignment="0" applyProtection="0"/>
    <xf numFmtId="0" fontId="103" fillId="13" borderId="0" applyNumberFormat="0" applyBorder="0" applyAlignment="0" applyProtection="0"/>
    <xf numFmtId="0" fontId="88" fillId="14" borderId="0" applyNumberFormat="0" applyBorder="0" applyAlignment="0" applyProtection="0"/>
    <xf numFmtId="0" fontId="88" fillId="15" borderId="0" applyNumberFormat="0" applyBorder="0" applyAlignment="0" applyProtection="0"/>
    <xf numFmtId="0" fontId="103" fillId="16" borderId="0" applyNumberFormat="0" applyBorder="0" applyAlignment="0" applyProtection="0"/>
    <xf numFmtId="0" fontId="103" fillId="17" borderId="0" applyNumberFormat="0" applyBorder="0" applyAlignment="0" applyProtection="0"/>
    <xf numFmtId="0" fontId="88" fillId="18" borderId="0" applyNumberFormat="0" applyBorder="0" applyAlignment="0" applyProtection="0"/>
    <xf numFmtId="0" fontId="88"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88" fillId="22" borderId="0" applyNumberFormat="0" applyBorder="0" applyAlignment="0" applyProtection="0"/>
    <xf numFmtId="0" fontId="88" fillId="23"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88" fillId="26" borderId="0" applyNumberFormat="0" applyBorder="0" applyAlignment="0" applyProtection="0"/>
    <xf numFmtId="0" fontId="88" fillId="27" borderId="0" applyNumberFormat="0" applyBorder="0" applyAlignment="0" applyProtection="0"/>
    <xf numFmtId="0" fontId="103" fillId="28" borderId="0" applyNumberFormat="0" applyBorder="0" applyAlignment="0" applyProtection="0"/>
    <xf numFmtId="0" fontId="103" fillId="29" borderId="0" applyNumberFormat="0" applyBorder="0" applyAlignment="0" applyProtection="0"/>
    <xf numFmtId="0" fontId="88" fillId="30" borderId="0" applyNumberFormat="0" applyBorder="0" applyAlignment="0" applyProtection="0"/>
    <xf numFmtId="0" fontId="88" fillId="31" borderId="0" applyNumberFormat="0" applyBorder="0" applyAlignment="0" applyProtection="0"/>
    <xf numFmtId="0" fontId="103" fillId="32" borderId="0" applyNumberFormat="0" applyBorder="0" applyAlignment="0" applyProtection="0"/>
    <xf numFmtId="0" fontId="103" fillId="33" borderId="0" applyNumberFormat="0" applyBorder="0" applyAlignment="0" applyProtection="0"/>
    <xf numFmtId="0" fontId="88" fillId="34" borderId="0" applyNumberFormat="0" applyBorder="0" applyAlignment="0" applyProtection="0"/>
    <xf numFmtId="0" fontId="88" fillId="35" borderId="0" applyNumberFormat="0" applyBorder="0" applyAlignment="0" applyProtection="0"/>
    <xf numFmtId="0" fontId="103" fillId="36" borderId="0" applyNumberFormat="0" applyBorder="0" applyAlignment="0" applyProtection="0"/>
    <xf numFmtId="0" fontId="3" fillId="0" borderId="0"/>
    <xf numFmtId="44" fontId="88" fillId="0" borderId="0" applyFont="0" applyFill="0" applyBorder="0" applyAlignment="0" applyProtection="0"/>
    <xf numFmtId="43" fontId="88" fillId="0" borderId="0" applyFont="0" applyFill="0" applyBorder="0" applyAlignment="0" applyProtection="0"/>
    <xf numFmtId="0" fontId="3" fillId="0" borderId="0">
      <alignment vertical="top"/>
    </xf>
    <xf numFmtId="4" fontId="3" fillId="0" borderId="0" applyFont="0" applyFill="0" applyBorder="0" applyAlignment="0" applyProtection="0"/>
    <xf numFmtId="7" fontId="3" fillId="0" borderId="0" applyFont="0" applyFill="0" applyBorder="0" applyAlignment="0" applyProtection="0"/>
    <xf numFmtId="0" fontId="104" fillId="0" borderId="0" applyNumberFormat="0" applyFont="0" applyFill="0" applyAlignment="0" applyProtection="0"/>
    <xf numFmtId="0" fontId="15" fillId="0" borderId="0" applyNumberFormat="0" applyFont="0" applyFill="0" applyAlignment="0" applyProtection="0"/>
    <xf numFmtId="0" fontId="3" fillId="0" borderId="80" applyNumberFormat="0" applyFont="0" applyBorder="0" applyAlignment="0" applyProtection="0"/>
    <xf numFmtId="0" fontId="3" fillId="0" borderId="0">
      <alignment vertical="top"/>
    </xf>
    <xf numFmtId="0" fontId="3" fillId="0" borderId="0">
      <alignment vertical="top"/>
    </xf>
    <xf numFmtId="44" fontId="88" fillId="0" borderId="0" applyFont="0" applyFill="0" applyBorder="0" applyAlignment="0" applyProtection="0"/>
    <xf numFmtId="9" fontId="88" fillId="0" borderId="0" applyFont="0" applyFill="0" applyBorder="0" applyAlignment="0" applyProtection="0"/>
    <xf numFmtId="0" fontId="1" fillId="0" borderId="0"/>
    <xf numFmtId="0" fontId="1" fillId="0" borderId="0"/>
    <xf numFmtId="0" fontId="57" fillId="0" borderId="0" applyNumberFormat="0" applyFill="0" applyBorder="0" applyAlignment="0" applyProtection="0">
      <alignment vertical="top"/>
      <protection locked="0"/>
    </xf>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cellStyleXfs>
  <cellXfs count="661">
    <xf numFmtId="0" fontId="0" fillId="0" borderId="0" xfId="0"/>
    <xf numFmtId="0" fontId="5" fillId="0" borderId="0" xfId="0" applyFont="1" applyProtection="1"/>
    <xf numFmtId="14" fontId="5" fillId="0" borderId="0" xfId="0" applyNumberFormat="1" applyFont="1" applyAlignment="1" applyProtection="1">
      <alignment horizontal="right"/>
      <protection hidden="1"/>
    </xf>
    <xf numFmtId="0" fontId="7" fillId="0" borderId="0" xfId="0" applyFont="1" applyProtection="1">
      <protection hidden="1"/>
    </xf>
    <xf numFmtId="168" fontId="7" fillId="0" borderId="1" xfId="0" applyNumberFormat="1" applyFont="1" applyBorder="1" applyAlignment="1" applyProtection="1">
      <alignment horizontal="center" wrapText="1"/>
      <protection hidden="1"/>
    </xf>
    <xf numFmtId="0" fontId="7" fillId="0" borderId="2" xfId="0" applyFont="1" applyBorder="1" applyAlignment="1" applyProtection="1">
      <alignment horizontal="center"/>
      <protection hidden="1"/>
    </xf>
    <xf numFmtId="0" fontId="7" fillId="0" borderId="1" xfId="0" applyFont="1" applyBorder="1" applyAlignment="1" applyProtection="1">
      <alignment horizontal="center"/>
      <protection hidden="1"/>
    </xf>
    <xf numFmtId="49" fontId="5" fillId="0" borderId="0" xfId="0" applyNumberFormat="1" applyFont="1" applyAlignment="1" applyProtection="1">
      <alignment horizontal="left"/>
    </xf>
    <xf numFmtId="0" fontId="5" fillId="0" borderId="0" xfId="0" applyFont="1" applyAlignment="1" applyProtection="1">
      <alignment horizontal="center"/>
    </xf>
    <xf numFmtId="0" fontId="5" fillId="0" borderId="3" xfId="0" applyFont="1" applyBorder="1" applyAlignment="1" applyProtection="1">
      <alignment horizontal="center"/>
    </xf>
    <xf numFmtId="43" fontId="5" fillId="0" borderId="0" xfId="0" applyNumberFormat="1" applyFont="1" applyBorder="1" applyAlignment="1" applyProtection="1">
      <alignment horizontal="center"/>
    </xf>
    <xf numFmtId="0" fontId="5" fillId="0" borderId="0" xfId="0" quotePrefix="1" applyFont="1" applyProtection="1"/>
    <xf numFmtId="0" fontId="5" fillId="0" borderId="0" xfId="0" applyFont="1" applyBorder="1" applyProtection="1"/>
    <xf numFmtId="49" fontId="5" fillId="0" borderId="4" xfId="0" applyNumberFormat="1" applyFont="1" applyBorder="1" applyAlignment="1" applyProtection="1">
      <alignment horizontal="left"/>
    </xf>
    <xf numFmtId="0" fontId="5" fillId="0" borderId="4" xfId="0" applyFont="1" applyBorder="1" applyProtection="1"/>
    <xf numFmtId="0" fontId="5" fillId="0" borderId="5" xfId="0" applyFont="1" applyBorder="1" applyProtection="1"/>
    <xf numFmtId="0" fontId="5" fillId="0" borderId="0" xfId="0" applyFont="1" applyAlignment="1" applyProtection="1">
      <alignment horizontal="left"/>
    </xf>
    <xf numFmtId="5" fontId="5" fillId="0" borderId="0" xfId="0" applyNumberFormat="1" applyFont="1" applyFill="1" applyBorder="1" applyProtection="1"/>
    <xf numFmtId="0" fontId="5" fillId="0" borderId="0" xfId="0" applyFont="1" applyBorder="1" applyAlignment="1" applyProtection="1">
      <alignment horizontal="right"/>
    </xf>
    <xf numFmtId="0" fontId="6" fillId="0" borderId="0" xfId="0" applyFont="1" applyAlignment="1" applyProtection="1">
      <alignment horizontal="right"/>
    </xf>
    <xf numFmtId="0" fontId="6" fillId="0" borderId="0" xfId="0" applyFont="1" applyAlignment="1" applyProtection="1">
      <alignment horizontal="center"/>
    </xf>
    <xf numFmtId="0" fontId="6" fillId="0" borderId="0" xfId="0" applyFont="1" applyAlignment="1" applyProtection="1">
      <alignment horizontal="left"/>
    </xf>
    <xf numFmtId="5" fontId="6" fillId="0" borderId="0" xfId="0" applyNumberFormat="1" applyFont="1" applyFill="1" applyBorder="1" applyProtection="1"/>
    <xf numFmtId="0" fontId="5" fillId="0" borderId="0" xfId="0" applyFont="1" applyAlignment="1" applyProtection="1">
      <alignment horizontal="right"/>
    </xf>
    <xf numFmtId="169" fontId="5" fillId="0" borderId="0" xfId="1" applyNumberFormat="1" applyFont="1" applyAlignment="1" applyProtection="1">
      <alignment horizontal="center"/>
    </xf>
    <xf numFmtId="170" fontId="5" fillId="0" borderId="6" xfId="1" applyNumberFormat="1" applyFont="1" applyBorder="1" applyProtection="1"/>
    <xf numFmtId="44" fontId="5" fillId="0" borderId="3" xfId="2" applyFont="1" applyFill="1" applyBorder="1" applyProtection="1"/>
    <xf numFmtId="44" fontId="5" fillId="0" borderId="3" xfId="2" applyFont="1" applyBorder="1" applyProtection="1"/>
    <xf numFmtId="5" fontId="5" fillId="0" borderId="0" xfId="0" applyNumberFormat="1" applyFont="1" applyBorder="1" applyProtection="1"/>
    <xf numFmtId="49" fontId="8" fillId="0" borderId="0" xfId="0" applyNumberFormat="1" applyFont="1" applyAlignment="1" applyProtection="1">
      <alignment horizontal="left"/>
    </xf>
    <xf numFmtId="14" fontId="5" fillId="0" borderId="0" xfId="0" applyNumberFormat="1" applyFont="1" applyAlignment="1" applyProtection="1">
      <alignment horizontal="right"/>
    </xf>
    <xf numFmtId="14" fontId="7" fillId="0" borderId="7" xfId="0" applyNumberFormat="1" applyFont="1" applyBorder="1" applyAlignment="1" applyProtection="1">
      <alignment horizontal="center"/>
      <protection hidden="1"/>
    </xf>
    <xf numFmtId="0" fontId="7" fillId="0" borderId="8" xfId="0" applyFont="1" applyBorder="1" applyAlignment="1" applyProtection="1">
      <alignment horizontal="center"/>
      <protection hidden="1"/>
    </xf>
    <xf numFmtId="0" fontId="7" fillId="0" borderId="9" xfId="0" applyFont="1" applyBorder="1" applyAlignment="1" applyProtection="1">
      <alignment horizontal="center"/>
      <protection hidden="1"/>
    </xf>
    <xf numFmtId="14" fontId="7" fillId="0" borderId="9" xfId="0" applyNumberFormat="1" applyFont="1" applyBorder="1" applyAlignment="1" applyProtection="1">
      <alignment horizontal="center"/>
      <protection hidden="1"/>
    </xf>
    <xf numFmtId="0" fontId="7" fillId="0" borderId="0" xfId="0" applyFont="1" applyBorder="1" applyAlignment="1" applyProtection="1">
      <protection hidden="1"/>
    </xf>
    <xf numFmtId="0" fontId="10" fillId="0" borderId="0" xfId="0" applyFont="1" applyProtection="1"/>
    <xf numFmtId="0" fontId="10" fillId="0" borderId="8" xfId="0" applyFont="1" applyBorder="1" applyProtection="1"/>
    <xf numFmtId="0" fontId="7" fillId="0" borderId="0" xfId="0" applyFont="1" applyProtection="1"/>
    <xf numFmtId="0" fontId="15" fillId="0" borderId="0" xfId="0" applyFont="1" applyBorder="1" applyProtection="1"/>
    <xf numFmtId="0" fontId="10" fillId="0" borderId="8" xfId="0" applyFont="1" applyBorder="1" applyAlignment="1" applyProtection="1">
      <alignment horizontal="center"/>
    </xf>
    <xf numFmtId="0" fontId="10" fillId="0" borderId="10" xfId="0" quotePrefix="1" applyFont="1" applyBorder="1" applyAlignment="1" applyProtection="1">
      <alignment horizontal="center"/>
    </xf>
    <xf numFmtId="0" fontId="10" fillId="0" borderId="8" xfId="0" quotePrefix="1" applyFont="1" applyBorder="1" applyAlignment="1" applyProtection="1">
      <alignment horizontal="center"/>
    </xf>
    <xf numFmtId="0" fontId="7" fillId="0" borderId="3" xfId="0" applyFont="1" applyBorder="1" applyProtection="1"/>
    <xf numFmtId="0" fontId="7" fillId="0" borderId="1" xfId="0" applyFont="1" applyBorder="1" applyAlignment="1" applyProtection="1">
      <alignment horizontal="center"/>
    </xf>
    <xf numFmtId="0" fontId="10" fillId="0" borderId="11" xfId="0" applyFont="1" applyBorder="1" applyAlignment="1" applyProtection="1">
      <alignment horizontal="center"/>
    </xf>
    <xf numFmtId="0" fontId="10" fillId="0" borderId="1" xfId="0" applyFont="1" applyBorder="1" applyAlignment="1" applyProtection="1">
      <alignment horizontal="center"/>
    </xf>
    <xf numFmtId="0" fontId="7" fillId="0" borderId="8" xfId="0" applyFont="1" applyBorder="1" applyProtection="1"/>
    <xf numFmtId="0" fontId="7" fillId="0" borderId="9" xfId="0" applyFont="1" applyBorder="1" applyAlignment="1" applyProtection="1">
      <alignment horizontal="center"/>
    </xf>
    <xf numFmtId="0" fontId="7" fillId="0" borderId="8" xfId="0" applyFont="1" applyBorder="1" applyAlignment="1" applyProtection="1">
      <alignment horizontal="center"/>
    </xf>
    <xf numFmtId="0" fontId="7" fillId="0" borderId="0" xfId="0" applyFont="1" applyAlignment="1" applyProtection="1">
      <alignment horizontal="center"/>
    </xf>
    <xf numFmtId="0" fontId="7" fillId="0" borderId="1" xfId="0" applyFont="1" applyBorder="1" applyProtection="1"/>
    <xf numFmtId="0" fontId="7" fillId="0" borderId="12" xfId="0" applyFont="1" applyBorder="1" applyProtection="1"/>
    <xf numFmtId="0" fontId="7" fillId="0" borderId="13" xfId="0" applyFont="1" applyBorder="1" applyProtection="1"/>
    <xf numFmtId="0" fontId="7" fillId="0" borderId="14" xfId="0" applyFont="1" applyBorder="1" applyProtection="1"/>
    <xf numFmtId="41" fontId="7" fillId="0" borderId="1" xfId="0" applyNumberFormat="1" applyFont="1" applyBorder="1" applyProtection="1"/>
    <xf numFmtId="0" fontId="10" fillId="0" borderId="15" xfId="0" applyFont="1" applyBorder="1" applyProtection="1"/>
    <xf numFmtId="0" fontId="7" fillId="0" borderId="15" xfId="0" applyFont="1" applyBorder="1" applyProtection="1"/>
    <xf numFmtId="0" fontId="7" fillId="0" borderId="0" xfId="0" applyFont="1" applyBorder="1" applyProtection="1"/>
    <xf numFmtId="44" fontId="5" fillId="0" borderId="3" xfId="0" applyNumberFormat="1" applyFont="1" applyBorder="1" applyProtection="1"/>
    <xf numFmtId="172" fontId="5" fillId="0" borderId="3" xfId="0" applyNumberFormat="1" applyFont="1" applyBorder="1" applyProtection="1"/>
    <xf numFmtId="41" fontId="5" fillId="0" borderId="0" xfId="0" applyNumberFormat="1" applyFont="1" applyFill="1" applyBorder="1" applyProtection="1"/>
    <xf numFmtId="172" fontId="5" fillId="0" borderId="0" xfId="0" applyNumberFormat="1" applyFont="1" applyBorder="1" applyProtection="1"/>
    <xf numFmtId="0" fontId="14" fillId="0" borderId="0" xfId="0" applyFont="1" applyProtection="1"/>
    <xf numFmtId="0" fontId="14" fillId="0" borderId="0" xfId="0" applyFont="1" applyAlignment="1" applyProtection="1">
      <alignment horizontal="left"/>
    </xf>
    <xf numFmtId="166" fontId="14" fillId="0" borderId="0" xfId="0" applyNumberFormat="1" applyFont="1" applyProtection="1"/>
    <xf numFmtId="0" fontId="14" fillId="0" borderId="0" xfId="0" applyFont="1" applyBorder="1" applyProtection="1"/>
    <xf numFmtId="38" fontId="14" fillId="0" borderId="0" xfId="0" applyNumberFormat="1" applyFont="1" applyBorder="1" applyAlignment="1" applyProtection="1">
      <alignment horizontal="center"/>
    </xf>
    <xf numFmtId="0" fontId="14" fillId="0" borderId="0" xfId="0" applyFont="1" applyAlignment="1" applyProtection="1">
      <alignment horizontal="right"/>
    </xf>
    <xf numFmtId="0" fontId="14" fillId="0" borderId="17" xfId="0" applyFont="1" applyBorder="1" applyProtection="1"/>
    <xf numFmtId="0" fontId="14" fillId="0" borderId="0" xfId="0" applyFont="1" applyAlignment="1" applyProtection="1">
      <alignment horizontal="center"/>
    </xf>
    <xf numFmtId="167" fontId="14" fillId="0" borderId="0" xfId="0" applyNumberFormat="1" applyFont="1" applyBorder="1" applyAlignment="1" applyProtection="1">
      <alignment horizontal="center"/>
    </xf>
    <xf numFmtId="0" fontId="14" fillId="0" borderId="0" xfId="0" applyFont="1" applyBorder="1" applyAlignment="1" applyProtection="1">
      <alignment horizontal="left"/>
    </xf>
    <xf numFmtId="0" fontId="0" fillId="0" borderId="18" xfId="0" applyBorder="1" applyProtection="1"/>
    <xf numFmtId="0" fontId="0" fillId="0" borderId="0" xfId="0" applyBorder="1" applyProtection="1"/>
    <xf numFmtId="168" fontId="0" fillId="0" borderId="0" xfId="0" quotePrefix="1" applyNumberFormat="1" applyBorder="1" applyProtection="1"/>
    <xf numFmtId="14" fontId="0" fillId="0" borderId="0" xfId="0" quotePrefix="1" applyNumberFormat="1" applyBorder="1" applyAlignment="1" applyProtection="1">
      <alignment horizontal="left"/>
    </xf>
    <xf numFmtId="14" fontId="14" fillId="0" borderId="0" xfId="0" applyNumberFormat="1" applyFont="1" applyBorder="1" applyAlignment="1" applyProtection="1">
      <alignment horizontal="left"/>
    </xf>
    <xf numFmtId="0" fontId="19" fillId="0" borderId="0" xfId="0" applyFont="1" applyBorder="1" applyProtection="1"/>
    <xf numFmtId="14" fontId="19" fillId="0" borderId="0" xfId="0" applyNumberFormat="1" applyFont="1" applyBorder="1" applyProtection="1"/>
    <xf numFmtId="0" fontId="9" fillId="0" borderId="3"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170" fontId="5" fillId="0" borderId="3" xfId="0" applyNumberFormat="1" applyFont="1" applyFill="1" applyBorder="1" applyProtection="1"/>
    <xf numFmtId="49" fontId="7" fillId="0" borderId="20" xfId="0" applyNumberFormat="1" applyFont="1" applyBorder="1" applyAlignment="1" applyProtection="1">
      <alignment horizontal="left"/>
    </xf>
    <xf numFmtId="0" fontId="7" fillId="0" borderId="21" xfId="0" applyFont="1" applyBorder="1" applyProtection="1"/>
    <xf numFmtId="164" fontId="7" fillId="0" borderId="10" xfId="0" applyNumberFormat="1" applyFont="1" applyBorder="1" applyAlignment="1" applyProtection="1">
      <alignment horizontal="center"/>
    </xf>
    <xf numFmtId="164" fontId="7" fillId="0" borderId="21" xfId="0" applyNumberFormat="1" applyFont="1" applyBorder="1" applyAlignment="1" applyProtection="1">
      <alignment horizontal="center"/>
    </xf>
    <xf numFmtId="164" fontId="7" fillId="0" borderId="19" xfId="0" applyNumberFormat="1" applyFont="1" applyBorder="1" applyAlignment="1" applyProtection="1">
      <alignment horizontal="center"/>
    </xf>
    <xf numFmtId="49" fontId="7" fillId="0" borderId="0" xfId="0" applyNumberFormat="1" applyFont="1" applyBorder="1" applyAlignment="1" applyProtection="1">
      <alignment horizontal="left"/>
    </xf>
    <xf numFmtId="0" fontId="9" fillId="0" borderId="0"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7" fillId="0" borderId="8" xfId="0" applyFont="1" applyBorder="1" applyAlignment="1" applyProtection="1">
      <alignment horizontal="center" wrapText="1"/>
    </xf>
    <xf numFmtId="0" fontId="7" fillId="0" borderId="9" xfId="0" applyFont="1" applyBorder="1" applyAlignment="1" applyProtection="1">
      <alignment wrapText="1"/>
    </xf>
    <xf numFmtId="0" fontId="7" fillId="0" borderId="0" xfId="0" applyFont="1" applyAlignment="1" applyProtection="1">
      <alignment wrapText="1"/>
    </xf>
    <xf numFmtId="0" fontId="7" fillId="0" borderId="9" xfId="0" applyFont="1" applyBorder="1" applyAlignment="1" applyProtection="1">
      <alignment horizontal="center" wrapText="1"/>
    </xf>
    <xf numFmtId="0" fontId="7" fillId="0" borderId="0" xfId="0" applyFont="1" applyBorder="1" applyAlignment="1" applyProtection="1">
      <alignment horizontal="center" wrapText="1"/>
    </xf>
    <xf numFmtId="168" fontId="7" fillId="0" borderId="1" xfId="0" applyNumberFormat="1" applyFont="1" applyBorder="1" applyAlignment="1" applyProtection="1">
      <alignment horizontal="center" wrapText="1"/>
    </xf>
    <xf numFmtId="0" fontId="7" fillId="0" borderId="11" xfId="0" applyFont="1" applyBorder="1" applyAlignment="1" applyProtection="1">
      <alignment horizontal="center" wrapText="1"/>
    </xf>
    <xf numFmtId="49" fontId="10" fillId="0" borderId="16" xfId="0" applyNumberFormat="1" applyFont="1" applyBorder="1" applyAlignment="1" applyProtection="1">
      <alignment horizontal="left"/>
    </xf>
    <xf numFmtId="0" fontId="10" fillId="0" borderId="22" xfId="0" applyFont="1" applyBorder="1" applyProtection="1"/>
    <xf numFmtId="4" fontId="7" fillId="0" borderId="8" xfId="0" applyNumberFormat="1" applyFont="1" applyBorder="1" applyProtection="1"/>
    <xf numFmtId="49" fontId="7" fillId="0" borderId="16" xfId="0" applyNumberFormat="1" applyFont="1" applyBorder="1" applyAlignment="1" applyProtection="1">
      <alignment horizontal="left"/>
    </xf>
    <xf numFmtId="49" fontId="7" fillId="0" borderId="3" xfId="0" applyNumberFormat="1" applyFont="1" applyBorder="1" applyAlignment="1" applyProtection="1">
      <alignment horizontal="left"/>
    </xf>
    <xf numFmtId="37" fontId="7" fillId="0" borderId="6" xfId="0" applyNumberFormat="1" applyFont="1" applyBorder="1" applyProtection="1"/>
    <xf numFmtId="37" fontId="7" fillId="0" borderId="1" xfId="0" applyNumberFormat="1" applyFont="1" applyBorder="1" applyProtection="1"/>
    <xf numFmtId="0" fontId="7" fillId="0" borderId="1" xfId="0" applyFont="1" applyBorder="1" applyAlignment="1" applyProtection="1">
      <alignment wrapText="1"/>
    </xf>
    <xf numFmtId="0" fontId="7" fillId="0" borderId="22" xfId="0" applyFont="1" applyBorder="1" applyProtection="1"/>
    <xf numFmtId="49" fontId="7" fillId="0" borderId="0" xfId="0" applyNumberFormat="1" applyFont="1" applyAlignment="1" applyProtection="1">
      <alignment horizontal="left"/>
    </xf>
    <xf numFmtId="49" fontId="10" fillId="0" borderId="4" xfId="0" applyNumberFormat="1" applyFont="1" applyBorder="1" applyAlignment="1" applyProtection="1">
      <alignment horizontal="left"/>
    </xf>
    <xf numFmtId="49" fontId="7" fillId="0" borderId="4" xfId="0" applyNumberFormat="1" applyFont="1" applyBorder="1" applyAlignment="1" applyProtection="1">
      <alignment horizontal="left"/>
    </xf>
    <xf numFmtId="0" fontId="7" fillId="0" borderId="23" xfId="0" applyFont="1" applyBorder="1" applyProtection="1"/>
    <xf numFmtId="37" fontId="7" fillId="0" borderId="23" xfId="0" applyNumberFormat="1" applyFont="1" applyBorder="1" applyProtection="1"/>
    <xf numFmtId="49" fontId="10" fillId="0" borderId="24" xfId="0" applyNumberFormat="1" applyFont="1" applyBorder="1" applyAlignment="1" applyProtection="1">
      <alignment horizontal="left"/>
    </xf>
    <xf numFmtId="49" fontId="7" fillId="0" borderId="24" xfId="0" applyNumberFormat="1" applyFont="1" applyBorder="1" applyAlignment="1" applyProtection="1">
      <alignment horizontal="left"/>
    </xf>
    <xf numFmtId="0" fontId="10" fillId="0" borderId="25" xfId="0" applyFont="1" applyFill="1" applyBorder="1" applyProtection="1"/>
    <xf numFmtId="41" fontId="7" fillId="0" borderId="8" xfId="0" applyNumberFormat="1" applyFont="1" applyBorder="1" applyProtection="1"/>
    <xf numFmtId="49" fontId="7" fillId="0" borderId="6" xfId="0" applyNumberFormat="1" applyFont="1" applyBorder="1" applyAlignment="1" applyProtection="1">
      <alignment horizontal="left"/>
    </xf>
    <xf numFmtId="49" fontId="7" fillId="0" borderId="26" xfId="0" applyNumberFormat="1" applyFont="1" applyBorder="1" applyAlignment="1" applyProtection="1">
      <alignment horizontal="left"/>
    </xf>
    <xf numFmtId="0" fontId="7" fillId="0" borderId="22" xfId="0" applyFont="1" applyFill="1" applyBorder="1" applyProtection="1"/>
    <xf numFmtId="0" fontId="7" fillId="0" borderId="1" xfId="0" applyFont="1" applyFill="1" applyBorder="1" applyProtection="1"/>
    <xf numFmtId="41" fontId="7" fillId="0" borderId="0" xfId="0" applyNumberFormat="1" applyFont="1" applyProtection="1"/>
    <xf numFmtId="49" fontId="7" fillId="0" borderId="5" xfId="0" applyNumberFormat="1" applyFont="1" applyBorder="1" applyAlignment="1" applyProtection="1">
      <alignment horizontal="left"/>
    </xf>
    <xf numFmtId="0" fontId="7" fillId="0" borderId="0" xfId="0" applyNumberFormat="1" applyFont="1" applyBorder="1" applyAlignment="1" applyProtection="1">
      <alignment horizontal="left"/>
    </xf>
    <xf numFmtId="0" fontId="7" fillId="0" borderId="21" xfId="0" applyFont="1" applyBorder="1" applyAlignment="1" applyProtection="1">
      <alignment wrapText="1"/>
    </xf>
    <xf numFmtId="0" fontId="7" fillId="0" borderId="8" xfId="0" applyFont="1" applyBorder="1" applyAlignment="1" applyProtection="1">
      <alignment wrapText="1"/>
    </xf>
    <xf numFmtId="49" fontId="10" fillId="0" borderId="16" xfId="0" applyNumberFormat="1" applyFont="1" applyBorder="1" applyProtection="1"/>
    <xf numFmtId="0" fontId="10" fillId="0" borderId="22" xfId="0" applyFont="1" applyBorder="1" applyAlignment="1" applyProtection="1">
      <alignment wrapText="1"/>
    </xf>
    <xf numFmtId="49" fontId="7" fillId="0" borderId="3" xfId="0" applyNumberFormat="1" applyFont="1" applyBorder="1" applyProtection="1"/>
    <xf numFmtId="3" fontId="7" fillId="0" borderId="6" xfId="0" applyNumberFormat="1" applyFont="1" applyBorder="1" applyProtection="1"/>
    <xf numFmtId="3" fontId="7" fillId="0" borderId="22" xfId="0" applyNumberFormat="1" applyFont="1" applyBorder="1" applyProtection="1"/>
    <xf numFmtId="3" fontId="7" fillId="0" borderId="1" xfId="0" applyNumberFormat="1" applyFont="1" applyBorder="1" applyProtection="1"/>
    <xf numFmtId="49" fontId="7" fillId="0" borderId="4" xfId="0" applyNumberFormat="1" applyFont="1" applyBorder="1" applyProtection="1"/>
    <xf numFmtId="0" fontId="7" fillId="0" borderId="23" xfId="0" applyFont="1" applyBorder="1" applyAlignment="1" applyProtection="1">
      <alignment wrapText="1"/>
    </xf>
    <xf numFmtId="3" fontId="7" fillId="0" borderId="23" xfId="0" applyNumberFormat="1" applyFont="1" applyBorder="1" applyProtection="1"/>
    <xf numFmtId="37" fontId="7" fillId="0" borderId="8" xfId="0" applyNumberFormat="1" applyFont="1" applyBorder="1" applyProtection="1"/>
    <xf numFmtId="37" fontId="7" fillId="0" borderId="0" xfId="0" applyNumberFormat="1" applyFont="1" applyProtection="1"/>
    <xf numFmtId="0" fontId="10" fillId="0" borderId="1" xfId="0" applyFont="1" applyBorder="1" applyAlignment="1" applyProtection="1">
      <alignment wrapText="1"/>
    </xf>
    <xf numFmtId="49" fontId="7" fillId="0" borderId="12" xfId="0" applyNumberFormat="1" applyFont="1" applyBorder="1" applyProtection="1"/>
    <xf numFmtId="37" fontId="7" fillId="0" borderId="13" xfId="0" applyNumberFormat="1" applyFont="1" applyBorder="1" applyProtection="1"/>
    <xf numFmtId="49" fontId="7" fillId="0" borderId="0" xfId="0" applyNumberFormat="1" applyFont="1" applyProtection="1"/>
    <xf numFmtId="49" fontId="7" fillId="0" borderId="0" xfId="0" applyNumberFormat="1" applyFont="1" applyBorder="1" applyProtection="1"/>
    <xf numFmtId="14" fontId="7" fillId="0" borderId="0" xfId="0" applyNumberFormat="1" applyFont="1" applyProtection="1"/>
    <xf numFmtId="49" fontId="10" fillId="0" borderId="0" xfId="0" applyNumberFormat="1" applyFont="1" applyBorder="1" applyProtection="1"/>
    <xf numFmtId="37" fontId="7" fillId="0" borderId="0" xfId="0" applyNumberFormat="1" applyFont="1" applyBorder="1" applyProtection="1"/>
    <xf numFmtId="49" fontId="10" fillId="0" borderId="0" xfId="0" applyNumberFormat="1" applyFont="1" applyBorder="1" applyAlignment="1" applyProtection="1">
      <alignment horizontal="left"/>
    </xf>
    <xf numFmtId="49" fontId="10" fillId="0" borderId="27" xfId="0" applyNumberFormat="1" applyFont="1" applyBorder="1" applyAlignment="1" applyProtection="1">
      <alignment horizontal="left"/>
    </xf>
    <xf numFmtId="49" fontId="7" fillId="0" borderId="27" xfId="0" applyNumberFormat="1" applyFont="1" applyBorder="1" applyAlignment="1" applyProtection="1">
      <alignment horizontal="left"/>
    </xf>
    <xf numFmtId="0" fontId="7" fillId="0" borderId="9" xfId="0" applyFont="1" applyBorder="1" applyProtection="1"/>
    <xf numFmtId="49" fontId="9" fillId="0" borderId="0" xfId="0" applyNumberFormat="1" applyFont="1" applyBorder="1" applyAlignment="1" applyProtection="1">
      <alignment horizontal="left"/>
    </xf>
    <xf numFmtId="0" fontId="7" fillId="0" borderId="6" xfId="0" applyFont="1" applyBorder="1" applyProtection="1"/>
    <xf numFmtId="3" fontId="7" fillId="0" borderId="15" xfId="0" applyNumberFormat="1" applyFont="1" applyBorder="1" applyProtection="1"/>
    <xf numFmtId="0" fontId="10" fillId="0" borderId="25" xfId="0" applyFont="1" applyBorder="1" applyProtection="1"/>
    <xf numFmtId="0" fontId="7" fillId="0" borderId="28" xfId="0" applyFont="1" applyBorder="1" applyProtection="1"/>
    <xf numFmtId="3" fontId="7" fillId="0" borderId="8" xfId="0" applyNumberFormat="1" applyFont="1" applyBorder="1" applyProtection="1"/>
    <xf numFmtId="3" fontId="7" fillId="0" borderId="0" xfId="0" applyNumberFormat="1" applyFont="1" applyBorder="1" applyProtection="1"/>
    <xf numFmtId="3" fontId="7" fillId="0" borderId="11" xfId="0" applyNumberFormat="1" applyFont="1" applyBorder="1" applyProtection="1"/>
    <xf numFmtId="3" fontId="7" fillId="0" borderId="29" xfId="0" applyNumberFormat="1" applyFont="1" applyBorder="1" applyProtection="1"/>
    <xf numFmtId="0" fontId="10" fillId="0" borderId="23" xfId="0" applyFont="1" applyBorder="1" applyProtection="1"/>
    <xf numFmtId="3" fontId="7" fillId="0" borderId="30" xfId="0" applyNumberFormat="1" applyFont="1" applyBorder="1" applyProtection="1"/>
    <xf numFmtId="0" fontId="8" fillId="0" borderId="22" xfId="0" applyFont="1" applyBorder="1" applyProtection="1"/>
    <xf numFmtId="49" fontId="8" fillId="0" borderId="4" xfId="0" applyNumberFormat="1" applyFont="1" applyBorder="1" applyAlignment="1" applyProtection="1">
      <alignment horizontal="left"/>
    </xf>
    <xf numFmtId="49" fontId="10" fillId="0" borderId="3" xfId="0" applyNumberFormat="1" applyFont="1" applyBorder="1" applyAlignment="1" applyProtection="1">
      <alignment horizontal="left"/>
    </xf>
    <xf numFmtId="0" fontId="15" fillId="0" borderId="3" xfId="0" applyFont="1" applyBorder="1" applyAlignment="1" applyProtection="1">
      <alignment horizontal="center" vertical="center" wrapText="1"/>
    </xf>
    <xf numFmtId="0" fontId="15" fillId="0" borderId="3" xfId="0" applyFont="1" applyBorder="1" applyAlignment="1" applyProtection="1">
      <alignment horizontal="left"/>
    </xf>
    <xf numFmtId="0" fontId="15" fillId="0" borderId="1" xfId="0" applyFont="1" applyBorder="1" applyAlignment="1" applyProtection="1">
      <alignment horizontal="center" vertical="center" wrapText="1"/>
    </xf>
    <xf numFmtId="0" fontId="7" fillId="0" borderId="1" xfId="0" applyFont="1" applyBorder="1" applyAlignment="1" applyProtection="1">
      <alignment horizontal="center" wrapText="1"/>
    </xf>
    <xf numFmtId="49" fontId="10" fillId="0" borderId="3" xfId="0" quotePrefix="1" applyNumberFormat="1" applyFont="1" applyBorder="1" applyAlignment="1" applyProtection="1">
      <alignment horizontal="left" vertical="center"/>
    </xf>
    <xf numFmtId="49" fontId="10" fillId="0" borderId="22" xfId="0" applyNumberFormat="1" applyFont="1" applyBorder="1" applyAlignment="1" applyProtection="1">
      <alignment horizontal="left" wrapText="1"/>
    </xf>
    <xf numFmtId="3" fontId="7" fillId="0" borderId="1" xfId="0" applyNumberFormat="1" applyFont="1" applyBorder="1" applyAlignment="1" applyProtection="1">
      <alignment horizontal="center" wrapText="1"/>
    </xf>
    <xf numFmtId="49" fontId="7" fillId="0" borderId="12" xfId="0" applyNumberFormat="1" applyFont="1" applyBorder="1" applyAlignment="1" applyProtection="1">
      <alignment horizontal="left"/>
    </xf>
    <xf numFmtId="49" fontId="10" fillId="0" borderId="12" xfId="0" applyNumberFormat="1" applyFont="1" applyBorder="1" applyAlignment="1" applyProtection="1">
      <alignment horizontal="left"/>
    </xf>
    <xf numFmtId="3" fontId="7" fillId="0" borderId="13" xfId="0" applyNumberFormat="1" applyFont="1" applyBorder="1" applyProtection="1"/>
    <xf numFmtId="0" fontId="10" fillId="0" borderId="1" xfId="0" applyFont="1" applyBorder="1" applyProtection="1"/>
    <xf numFmtId="3" fontId="7" fillId="0" borderId="14" xfId="0" applyNumberFormat="1" applyFont="1" applyBorder="1" applyProtection="1"/>
    <xf numFmtId="49" fontId="10" fillId="0" borderId="3" xfId="0" applyNumberFormat="1" applyFont="1" applyBorder="1" applyAlignment="1" applyProtection="1">
      <alignment horizontal="left" vertical="top"/>
    </xf>
    <xf numFmtId="37" fontId="7" fillId="0" borderId="14" xfId="0" applyNumberFormat="1" applyFont="1" applyBorder="1" applyProtection="1"/>
    <xf numFmtId="37" fontId="10" fillId="0" borderId="30" xfId="0" applyNumberFormat="1" applyFont="1" applyBorder="1" applyProtection="1"/>
    <xf numFmtId="37" fontId="7" fillId="0" borderId="11" xfId="0" applyNumberFormat="1" applyFont="1" applyBorder="1" applyProtection="1"/>
    <xf numFmtId="3" fontId="10" fillId="0" borderId="23" xfId="0" applyNumberFormat="1" applyFont="1" applyBorder="1" applyProtection="1"/>
    <xf numFmtId="49" fontId="10" fillId="0" borderId="31" xfId="0" applyNumberFormat="1" applyFont="1" applyBorder="1" applyAlignment="1" applyProtection="1">
      <alignment horizontal="left" vertical="top"/>
    </xf>
    <xf numFmtId="49" fontId="7" fillId="0" borderId="31" xfId="0" applyNumberFormat="1" applyFont="1" applyBorder="1" applyAlignment="1" applyProtection="1">
      <alignment horizontal="left"/>
    </xf>
    <xf numFmtId="3" fontId="7" fillId="0" borderId="32" xfId="0" applyNumberFormat="1" applyFont="1" applyBorder="1" applyProtection="1"/>
    <xf numFmtId="49" fontId="10" fillId="0" borderId="31" xfId="0" applyNumberFormat="1" applyFont="1" applyBorder="1" applyAlignment="1" applyProtection="1">
      <alignment horizontal="left"/>
    </xf>
    <xf numFmtId="0" fontId="7" fillId="0" borderId="32" xfId="0" applyFont="1" applyBorder="1" applyProtection="1"/>
    <xf numFmtId="3" fontId="10" fillId="0" borderId="32" xfId="0" applyNumberFormat="1" applyFont="1" applyBorder="1" applyProtection="1"/>
    <xf numFmtId="0" fontId="10" fillId="0" borderId="32" xfId="0" applyFont="1" applyBorder="1" applyAlignment="1" applyProtection="1">
      <alignment horizontal="center" wrapText="1"/>
    </xf>
    <xf numFmtId="3" fontId="7" fillId="0" borderId="32" xfId="0" applyNumberFormat="1" applyFont="1" applyBorder="1" applyAlignment="1" applyProtection="1">
      <alignment horizontal="center" wrapText="1"/>
    </xf>
    <xf numFmtId="164" fontId="7" fillId="0" borderId="10" xfId="0" applyNumberFormat="1" applyFont="1" applyBorder="1" applyAlignment="1" applyProtection="1">
      <alignment horizontal="center"/>
      <protection hidden="1"/>
    </xf>
    <xf numFmtId="164" fontId="7" fillId="0" borderId="21" xfId="0" applyNumberFormat="1" applyFont="1" applyBorder="1" applyAlignment="1" applyProtection="1">
      <alignment horizontal="center"/>
      <protection hidden="1"/>
    </xf>
    <xf numFmtId="0" fontId="7" fillId="0" borderId="9" xfId="0" applyFont="1" applyBorder="1" applyProtection="1">
      <protection hidden="1"/>
    </xf>
    <xf numFmtId="0" fontId="7" fillId="0" borderId="8" xfId="0" applyFont="1" applyBorder="1" applyAlignment="1" applyProtection="1">
      <alignment horizontal="center" wrapText="1"/>
      <protection hidden="1"/>
    </xf>
    <xf numFmtId="0" fontId="7" fillId="0" borderId="9" xfId="0" applyFont="1" applyBorder="1" applyAlignment="1" applyProtection="1">
      <alignment wrapText="1"/>
      <protection hidden="1"/>
    </xf>
    <xf numFmtId="0" fontId="7" fillId="0" borderId="9" xfId="0" applyFont="1" applyBorder="1" applyAlignment="1" applyProtection="1">
      <alignment horizontal="center" wrapText="1"/>
      <protection hidden="1"/>
    </xf>
    <xf numFmtId="0" fontId="7" fillId="0" borderId="11" xfId="0" applyFont="1" applyBorder="1" applyAlignment="1" applyProtection="1">
      <alignment horizontal="center" wrapText="1"/>
      <protection hidden="1"/>
    </xf>
    <xf numFmtId="0" fontId="7" fillId="0" borderId="8" xfId="0" applyFont="1" applyBorder="1" applyProtection="1">
      <protection hidden="1"/>
    </xf>
    <xf numFmtId="0" fontId="7" fillId="0" borderId="10" xfId="0" applyFont="1" applyBorder="1" applyAlignment="1" applyProtection="1">
      <alignment wrapText="1"/>
      <protection hidden="1"/>
    </xf>
    <xf numFmtId="3" fontId="10" fillId="0" borderId="0" xfId="0" applyNumberFormat="1" applyFont="1" applyBorder="1" applyProtection="1"/>
    <xf numFmtId="49" fontId="10" fillId="0" borderId="33" xfId="0" applyNumberFormat="1" applyFont="1" applyBorder="1" applyAlignment="1" applyProtection="1">
      <alignment horizontal="left"/>
    </xf>
    <xf numFmtId="49" fontId="7" fillId="0" borderId="33" xfId="0" applyNumberFormat="1" applyFont="1" applyBorder="1" applyAlignment="1" applyProtection="1">
      <alignment horizontal="left"/>
    </xf>
    <xf numFmtId="0" fontId="7" fillId="0" borderId="33" xfId="0" applyFont="1" applyBorder="1" applyProtection="1"/>
    <xf numFmtId="0" fontId="10" fillId="0" borderId="27" xfId="0" applyFont="1" applyBorder="1" applyProtection="1"/>
    <xf numFmtId="0" fontId="10" fillId="0" borderId="0" xfId="0" applyFont="1" applyBorder="1" applyProtection="1"/>
    <xf numFmtId="49" fontId="8" fillId="0" borderId="27" xfId="0" applyNumberFormat="1" applyFont="1" applyBorder="1" applyAlignment="1" applyProtection="1">
      <alignment horizontal="left"/>
    </xf>
    <xf numFmtId="0" fontId="7" fillId="0" borderId="11" xfId="0" applyFont="1" applyBorder="1" applyProtection="1"/>
    <xf numFmtId="37" fontId="7" fillId="0" borderId="13" xfId="0" applyNumberFormat="1" applyFont="1" applyBorder="1" applyAlignment="1" applyProtection="1">
      <alignment horizontal="center" wrapText="1"/>
    </xf>
    <xf numFmtId="0" fontId="7" fillId="0" borderId="34" xfId="0" applyFont="1" applyBorder="1" applyProtection="1"/>
    <xf numFmtId="3" fontId="7" fillId="0" borderId="6" xfId="0" applyNumberFormat="1" applyFont="1" applyFill="1" applyBorder="1" applyProtection="1"/>
    <xf numFmtId="3" fontId="7" fillId="0" borderId="22" xfId="0" applyNumberFormat="1" applyFont="1" applyFill="1" applyBorder="1" applyProtection="1"/>
    <xf numFmtId="3" fontId="7" fillId="0" borderId="1" xfId="0" applyNumberFormat="1" applyFont="1" applyFill="1" applyBorder="1" applyProtection="1"/>
    <xf numFmtId="3" fontId="7" fillId="4" borderId="1" xfId="0" applyNumberFormat="1" applyFont="1" applyFill="1" applyBorder="1" applyProtection="1"/>
    <xf numFmtId="3" fontId="7" fillId="4" borderId="22" xfId="0" applyNumberFormat="1" applyFont="1" applyFill="1" applyBorder="1" applyProtection="1"/>
    <xf numFmtId="0" fontId="7" fillId="0" borderId="16" xfId="0" applyFont="1" applyBorder="1" applyProtection="1"/>
    <xf numFmtId="3" fontId="7" fillId="0" borderId="20" xfId="0" applyNumberFormat="1" applyFont="1" applyFill="1" applyBorder="1" applyProtection="1"/>
    <xf numFmtId="3" fontId="7" fillId="0" borderId="3" xfId="0" applyNumberFormat="1" applyFont="1" applyFill="1" applyBorder="1" applyProtection="1"/>
    <xf numFmtId="0" fontId="7" fillId="0" borderId="1" xfId="0" applyFont="1" applyBorder="1" applyAlignment="1" applyProtection="1">
      <alignment horizontal="left"/>
    </xf>
    <xf numFmtId="0" fontId="10" fillId="0" borderId="35" xfId="0" applyFont="1" applyBorder="1" applyAlignment="1" applyProtection="1">
      <alignment horizontal="left"/>
    </xf>
    <xf numFmtId="3" fontId="7" fillId="0" borderId="35" xfId="0" applyNumberFormat="1" applyFont="1" applyBorder="1" applyProtection="1"/>
    <xf numFmtId="3" fontId="7" fillId="0" borderId="36" xfId="0" applyNumberFormat="1" applyFont="1" applyBorder="1" applyProtection="1"/>
    <xf numFmtId="0" fontId="7" fillId="0" borderId="0" xfId="0" applyFont="1" applyAlignment="1" applyProtection="1">
      <alignment horizontal="left"/>
    </xf>
    <xf numFmtId="3" fontId="7" fillId="0" borderId="6" xfId="0" applyNumberFormat="1" applyFont="1" applyFill="1" applyBorder="1" applyAlignment="1" applyProtection="1">
      <alignment horizontal="right"/>
    </xf>
    <xf numFmtId="3" fontId="7" fillId="0" borderId="22" xfId="0" applyNumberFormat="1" applyFont="1" applyFill="1" applyBorder="1" applyAlignment="1" applyProtection="1">
      <alignment horizontal="right"/>
    </xf>
    <xf numFmtId="3" fontId="7" fillId="0" borderId="1" xfId="0" applyNumberFormat="1" applyFont="1" applyFill="1" applyBorder="1" applyAlignment="1" applyProtection="1">
      <alignment horizontal="right"/>
    </xf>
    <xf numFmtId="3" fontId="7" fillId="4" borderId="1" xfId="0" applyNumberFormat="1" applyFont="1" applyFill="1" applyBorder="1" applyAlignment="1" applyProtection="1">
      <alignment horizontal="right"/>
    </xf>
    <xf numFmtId="37" fontId="7" fillId="0" borderId="6" xfId="0" applyNumberFormat="1" applyFont="1" applyBorder="1" applyAlignment="1" applyProtection="1">
      <alignment horizontal="right"/>
    </xf>
    <xf numFmtId="49" fontId="7" fillId="0" borderId="10" xfId="0" applyNumberFormat="1" applyFont="1" applyBorder="1" applyAlignment="1" applyProtection="1">
      <alignment horizontal="center"/>
    </xf>
    <xf numFmtId="49" fontId="7" fillId="0" borderId="21" xfId="0" applyNumberFormat="1" applyFont="1" applyBorder="1" applyAlignment="1" applyProtection="1">
      <alignment horizontal="center"/>
    </xf>
    <xf numFmtId="49" fontId="7" fillId="0" borderId="20" xfId="0" applyNumberFormat="1" applyFont="1" applyBorder="1" applyAlignment="1" applyProtection="1">
      <alignment horizontal="center"/>
    </xf>
    <xf numFmtId="49" fontId="7" fillId="0" borderId="19" xfId="0" applyNumberFormat="1" applyFont="1" applyBorder="1" applyAlignment="1" applyProtection="1">
      <alignment horizontal="center"/>
    </xf>
    <xf numFmtId="49" fontId="7" fillId="0" borderId="0" xfId="0" applyNumberFormat="1" applyFont="1" applyAlignment="1" applyProtection="1">
      <alignment horizontal="center"/>
    </xf>
    <xf numFmtId="0" fontId="7" fillId="0" borderId="0" xfId="0" applyFont="1" applyBorder="1" applyAlignment="1" applyProtection="1">
      <alignment horizontal="center"/>
    </xf>
    <xf numFmtId="49" fontId="7" fillId="0" borderId="18" xfId="0" applyNumberFormat="1" applyFont="1" applyBorder="1" applyAlignment="1" applyProtection="1"/>
    <xf numFmtId="49" fontId="7" fillId="0" borderId="8" xfId="0" applyNumberFormat="1" applyFont="1" applyBorder="1" applyAlignment="1" applyProtection="1"/>
    <xf numFmtId="49" fontId="7" fillId="0" borderId="9" xfId="0" applyNumberFormat="1" applyFont="1" applyBorder="1" applyAlignment="1" applyProtection="1">
      <alignment horizontal="center"/>
    </xf>
    <xf numFmtId="49" fontId="7" fillId="0" borderId="8" xfId="0" applyNumberFormat="1" applyFont="1" applyBorder="1" applyAlignment="1" applyProtection="1">
      <alignment horizontal="center"/>
    </xf>
    <xf numFmtId="49" fontId="7" fillId="0" borderId="0" xfId="0" applyNumberFormat="1" applyFont="1" applyBorder="1" applyAlignment="1" applyProtection="1">
      <alignment horizontal="center"/>
    </xf>
    <xf numFmtId="0" fontId="10" fillId="0" borderId="37" xfId="0" applyFont="1" applyBorder="1" applyAlignment="1" applyProtection="1">
      <alignment horizontal="center"/>
    </xf>
    <xf numFmtId="0" fontId="7" fillId="0" borderId="35" xfId="0" applyFont="1" applyBorder="1" applyAlignment="1" applyProtection="1">
      <alignment horizontal="center"/>
    </xf>
    <xf numFmtId="0" fontId="7" fillId="0" borderId="37" xfId="0" applyFont="1" applyBorder="1" applyAlignment="1" applyProtection="1">
      <alignment horizontal="center"/>
    </xf>
    <xf numFmtId="49" fontId="7" fillId="0" borderId="37" xfId="0" applyNumberFormat="1" applyFont="1" applyBorder="1" applyAlignment="1" applyProtection="1">
      <alignment horizontal="center"/>
    </xf>
    <xf numFmtId="49" fontId="7" fillId="0" borderId="35" xfId="0" applyNumberFormat="1" applyFont="1" applyBorder="1" applyAlignment="1" applyProtection="1">
      <alignment horizontal="center"/>
    </xf>
    <xf numFmtId="0" fontId="7" fillId="0" borderId="11" xfId="0" applyFont="1" applyBorder="1" applyAlignment="1" applyProtection="1">
      <alignment horizontal="center"/>
    </xf>
    <xf numFmtId="165" fontId="7" fillId="0" borderId="11" xfId="0" applyNumberFormat="1" applyFont="1" applyBorder="1" applyAlignment="1" applyProtection="1">
      <alignment horizontal="center"/>
    </xf>
    <xf numFmtId="10" fontId="7" fillId="0" borderId="11" xfId="0" applyNumberFormat="1" applyFont="1" applyBorder="1" applyAlignment="1" applyProtection="1">
      <alignment horizontal="center"/>
    </xf>
    <xf numFmtId="37" fontId="7" fillId="0" borderId="34" xfId="0" applyNumberFormat="1" applyFont="1" applyBorder="1" applyProtection="1"/>
    <xf numFmtId="0" fontId="10" fillId="0" borderId="6" xfId="0" applyFont="1" applyBorder="1" applyProtection="1"/>
    <xf numFmtId="0" fontId="7" fillId="0" borderId="0" xfId="0" applyFont="1" applyBorder="1" applyAlignment="1" applyProtection="1">
      <alignment horizontal="left"/>
    </xf>
    <xf numFmtId="0" fontId="10" fillId="0" borderId="20" xfId="0" applyFont="1" applyBorder="1" applyProtection="1"/>
    <xf numFmtId="37" fontId="10" fillId="0" borderId="20" xfId="0" applyNumberFormat="1" applyFont="1" applyBorder="1" applyProtection="1"/>
    <xf numFmtId="0" fontId="7" fillId="0" borderId="26" xfId="0" applyFont="1" applyBorder="1" applyProtection="1"/>
    <xf numFmtId="0" fontId="7" fillId="0" borderId="8" xfId="0" applyFont="1" applyFill="1" applyBorder="1" applyProtection="1"/>
    <xf numFmtId="0" fontId="10" fillId="0" borderId="8" xfId="0" applyFont="1" applyFill="1" applyBorder="1" applyAlignment="1" applyProtection="1">
      <alignment horizontal="center"/>
    </xf>
    <xf numFmtId="0" fontId="0" fillId="0" borderId="0" xfId="0" applyProtection="1"/>
    <xf numFmtId="0" fontId="11" fillId="0" borderId="0" xfId="0" applyFont="1" applyProtection="1"/>
    <xf numFmtId="0" fontId="0" fillId="0" borderId="3" xfId="0" applyBorder="1" applyProtection="1"/>
    <xf numFmtId="44" fontId="3" fillId="0" borderId="0" xfId="2" applyFont="1" applyProtection="1"/>
    <xf numFmtId="41" fontId="0" fillId="0" borderId="0" xfId="0" applyNumberFormat="1" applyProtection="1"/>
    <xf numFmtId="0" fontId="8"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8" fillId="0" borderId="0" xfId="0" applyFont="1" applyProtection="1"/>
    <xf numFmtId="44" fontId="8" fillId="0" borderId="0" xfId="2" applyFont="1" applyProtection="1"/>
    <xf numFmtId="44" fontId="3" fillId="0" borderId="0" xfId="2" applyProtection="1"/>
    <xf numFmtId="44" fontId="8" fillId="0" borderId="38" xfId="2" applyFont="1" applyBorder="1" applyAlignment="1" applyProtection="1">
      <alignment horizontal="center"/>
    </xf>
    <xf numFmtId="0" fontId="0" fillId="0" borderId="38" xfId="0" applyBorder="1" applyProtection="1"/>
    <xf numFmtId="44" fontId="8" fillId="0" borderId="39" xfId="2" applyFont="1" applyBorder="1" applyAlignment="1" applyProtection="1">
      <alignment horizontal="center"/>
    </xf>
    <xf numFmtId="44" fontId="8" fillId="0" borderId="39" xfId="2" applyFont="1" applyFill="1" applyBorder="1" applyAlignment="1" applyProtection="1">
      <alignment horizontal="center"/>
    </xf>
    <xf numFmtId="0" fontId="22" fillId="0" borderId="0" xfId="0" applyFont="1" applyProtection="1"/>
    <xf numFmtId="0" fontId="8" fillId="0" borderId="8" xfId="0" applyFont="1" applyBorder="1" applyProtection="1"/>
    <xf numFmtId="44" fontId="8" fillId="0" borderId="8" xfId="2" applyFont="1" applyBorder="1" applyAlignment="1" applyProtection="1">
      <alignment horizontal="center"/>
    </xf>
    <xf numFmtId="0" fontId="8" fillId="0" borderId="8" xfId="0" applyFont="1" applyBorder="1" applyAlignment="1" applyProtection="1">
      <alignment horizontal="center" wrapText="1"/>
    </xf>
    <xf numFmtId="44" fontId="8" fillId="0" borderId="8" xfId="2" applyFont="1" applyFill="1" applyBorder="1" applyAlignment="1" applyProtection="1">
      <alignment horizontal="center"/>
    </xf>
    <xf numFmtId="0" fontId="8" fillId="0" borderId="0" xfId="0" applyFont="1" applyBorder="1" applyProtection="1"/>
    <xf numFmtId="0" fontId="0" fillId="0" borderId="8" xfId="0" applyBorder="1" applyProtection="1"/>
    <xf numFmtId="44" fontId="3" fillId="0" borderId="8" xfId="2" applyFont="1" applyBorder="1" applyAlignment="1" applyProtection="1">
      <alignment horizontal="center"/>
    </xf>
    <xf numFmtId="44" fontId="3" fillId="0" borderId="9" xfId="2" applyBorder="1" applyProtection="1"/>
    <xf numFmtId="0" fontId="0" fillId="0" borderId="9" xfId="0" applyBorder="1" applyProtection="1"/>
    <xf numFmtId="44" fontId="3" fillId="0" borderId="18" xfId="2" applyBorder="1" applyProtection="1"/>
    <xf numFmtId="44" fontId="0" fillId="0" borderId="9" xfId="0" applyNumberFormat="1" applyBorder="1" applyProtection="1"/>
    <xf numFmtId="44" fontId="0" fillId="0" borderId="18" xfId="0" applyNumberFormat="1" applyBorder="1" applyProtection="1"/>
    <xf numFmtId="44" fontId="3" fillId="0" borderId="9" xfId="2" applyBorder="1" applyAlignment="1" applyProtection="1"/>
    <xf numFmtId="44" fontId="3" fillId="0" borderId="18" xfId="2" applyBorder="1" applyAlignment="1" applyProtection="1"/>
    <xf numFmtId="44" fontId="0" fillId="0" borderId="11" xfId="0" applyNumberFormat="1" applyBorder="1" applyProtection="1"/>
    <xf numFmtId="44" fontId="3" fillId="0" borderId="14" xfId="2" applyBorder="1" applyAlignment="1" applyProtection="1">
      <alignment horizontal="right"/>
    </xf>
    <xf numFmtId="44" fontId="0" fillId="0" borderId="40" xfId="0" applyNumberFormat="1" applyBorder="1" applyProtection="1"/>
    <xf numFmtId="44" fontId="0" fillId="0" borderId="14" xfId="0" applyNumberFormat="1" applyBorder="1" applyProtection="1"/>
    <xf numFmtId="44" fontId="3" fillId="0" borderId="28" xfId="2" applyBorder="1" applyProtection="1"/>
    <xf numFmtId="44" fontId="3" fillId="0" borderId="41" xfId="2" applyBorder="1" applyProtection="1"/>
    <xf numFmtId="44" fontId="3" fillId="0" borderId="18" xfId="2" applyBorder="1" applyAlignment="1" applyProtection="1">
      <alignment horizontal="right"/>
    </xf>
    <xf numFmtId="44" fontId="3" fillId="0" borderId="8" xfId="2" applyBorder="1" applyProtection="1"/>
    <xf numFmtId="44" fontId="0" fillId="0" borderId="0" xfId="0" applyNumberFormat="1" applyProtection="1"/>
    <xf numFmtId="44" fontId="3" fillId="0" borderId="3" xfId="2" applyBorder="1" applyProtection="1"/>
    <xf numFmtId="44" fontId="0" fillId="0" borderId="2" xfId="0" applyNumberFormat="1" applyBorder="1" applyProtection="1"/>
    <xf numFmtId="0" fontId="0" fillId="0" borderId="0" xfId="0" applyAlignment="1" applyProtection="1">
      <alignment horizontal="left" indent="1"/>
    </xf>
    <xf numFmtId="44" fontId="0" fillId="0" borderId="22" xfId="0" applyNumberFormat="1" applyBorder="1" applyProtection="1"/>
    <xf numFmtId="44" fontId="0" fillId="0" borderId="26" xfId="0" applyNumberFormat="1" applyBorder="1" applyProtection="1"/>
    <xf numFmtId="44" fontId="0" fillId="0" borderId="6" xfId="0" applyNumberFormat="1" applyBorder="1" applyProtection="1"/>
    <xf numFmtId="44" fontId="3" fillId="0" borderId="0" xfId="2" applyBorder="1" applyProtection="1"/>
    <xf numFmtId="44" fontId="0" fillId="0" borderId="8" xfId="0" applyNumberFormat="1" applyBorder="1" applyProtection="1"/>
    <xf numFmtId="44" fontId="3" fillId="0" borderId="18" xfId="2" applyFont="1" applyBorder="1" applyProtection="1"/>
    <xf numFmtId="44" fontId="8" fillId="0" borderId="23" xfId="2" applyFont="1" applyBorder="1" applyProtection="1"/>
    <xf numFmtId="44" fontId="8" fillId="0" borderId="30" xfId="2" applyFont="1" applyBorder="1" applyProtection="1"/>
    <xf numFmtId="44" fontId="8" fillId="0" borderId="0" xfId="0" applyNumberFormat="1" applyFont="1" applyProtection="1"/>
    <xf numFmtId="44" fontId="3" fillId="0" borderId="42" xfId="2" applyBorder="1" applyProtection="1"/>
    <xf numFmtId="44" fontId="0" fillId="0" borderId="42" xfId="0" applyNumberFormat="1" applyBorder="1" applyProtection="1"/>
    <xf numFmtId="9" fontId="3" fillId="0" borderId="0" xfId="3" applyProtection="1"/>
    <xf numFmtId="9" fontId="3" fillId="0" borderId="8" xfId="3" applyBorder="1" applyProtection="1"/>
    <xf numFmtId="10" fontId="3" fillId="0" borderId="1" xfId="3" applyNumberFormat="1" applyBorder="1" applyProtection="1"/>
    <xf numFmtId="9" fontId="3" fillId="0" borderId="1" xfId="3" applyBorder="1" applyProtection="1"/>
    <xf numFmtId="44" fontId="0" fillId="0" borderId="0" xfId="0" applyNumberFormat="1" applyFill="1" applyBorder="1" applyProtection="1"/>
    <xf numFmtId="44" fontId="0" fillId="0" borderId="3" xfId="0" applyNumberFormat="1" applyBorder="1" applyProtection="1"/>
    <xf numFmtId="44" fontId="3" fillId="0" borderId="9" xfId="2" applyFont="1" applyBorder="1" applyProtection="1"/>
    <xf numFmtId="0" fontId="3" fillId="0" borderId="9" xfId="0" applyFont="1" applyBorder="1" applyProtection="1"/>
    <xf numFmtId="0" fontId="3" fillId="0" borderId="8" xfId="0" applyFont="1" applyBorder="1" applyProtection="1"/>
    <xf numFmtId="44" fontId="3" fillId="0" borderId="2" xfId="2" applyFont="1" applyBorder="1" applyProtection="1"/>
    <xf numFmtId="44" fontId="3" fillId="0" borderId="11" xfId="2" applyFont="1" applyBorder="1" applyProtection="1"/>
    <xf numFmtId="0" fontId="3" fillId="0" borderId="11" xfId="0" applyFont="1" applyBorder="1" applyProtection="1"/>
    <xf numFmtId="44" fontId="23" fillId="0" borderId="43" xfId="2" applyFont="1" applyBorder="1" applyProtection="1"/>
    <xf numFmtId="44" fontId="23" fillId="0" borderId="29" xfId="2" applyFont="1" applyBorder="1" applyProtection="1"/>
    <xf numFmtId="44" fontId="23" fillId="0" borderId="0" xfId="2" applyFont="1" applyBorder="1" applyProtection="1"/>
    <xf numFmtId="0" fontId="0" fillId="0" borderId="0" xfId="0" applyAlignment="1" applyProtection="1">
      <alignment horizontal="left"/>
    </xf>
    <xf numFmtId="44" fontId="16" fillId="0" borderId="0" xfId="2" applyFont="1" applyProtection="1"/>
    <xf numFmtId="0" fontId="16" fillId="0" borderId="0" xfId="0" applyFont="1" applyProtection="1"/>
    <xf numFmtId="0" fontId="0" fillId="0" borderId="0" xfId="0" quotePrefix="1" applyAlignment="1" applyProtection="1">
      <alignment horizontal="right"/>
    </xf>
    <xf numFmtId="44" fontId="24" fillId="0" borderId="0" xfId="2" applyFont="1" applyProtection="1"/>
    <xf numFmtId="44" fontId="16" fillId="0" borderId="0" xfId="0" applyNumberFormat="1" applyFont="1" applyProtection="1"/>
    <xf numFmtId="6" fontId="16" fillId="0" borderId="0" xfId="2" applyNumberFormat="1" applyFont="1" applyProtection="1"/>
    <xf numFmtId="171" fontId="16" fillId="0" borderId="0" xfId="2" applyNumberFormat="1" applyFont="1" applyProtection="1"/>
    <xf numFmtId="8" fontId="0" fillId="0" borderId="0" xfId="0" applyNumberFormat="1" applyProtection="1"/>
    <xf numFmtId="171" fontId="24" fillId="0" borderId="0" xfId="2" applyNumberFormat="1" applyFont="1" applyProtection="1"/>
    <xf numFmtId="44" fontId="13" fillId="0" borderId="0" xfId="2" applyFont="1" applyProtection="1"/>
    <xf numFmtId="44" fontId="3" fillId="3" borderId="18" xfId="2" applyFont="1" applyFill="1" applyBorder="1" applyProtection="1">
      <protection locked="0"/>
    </xf>
    <xf numFmtId="44" fontId="3" fillId="5" borderId="9" xfId="2" applyFont="1" applyFill="1" applyBorder="1" applyProtection="1"/>
    <xf numFmtId="44" fontId="0" fillId="0" borderId="44" xfId="0" applyNumberFormat="1" applyFill="1" applyBorder="1" applyProtection="1"/>
    <xf numFmtId="44" fontId="0" fillId="0" borderId="42" xfId="0" applyNumberFormat="1" applyFill="1" applyBorder="1" applyProtection="1"/>
    <xf numFmtId="9" fontId="3" fillId="0" borderId="11" xfId="3" applyBorder="1" applyProtection="1"/>
    <xf numFmtId="44" fontId="3" fillId="0" borderId="10" xfId="2" applyFont="1" applyBorder="1" applyProtection="1"/>
    <xf numFmtId="0" fontId="10" fillId="0" borderId="10" xfId="0" applyFont="1" applyBorder="1" applyProtection="1"/>
    <xf numFmtId="0" fontId="10" fillId="0" borderId="21" xfId="0" applyFont="1" applyBorder="1" applyProtection="1"/>
    <xf numFmtId="0" fontId="7" fillId="0" borderId="2" xfId="0" applyFont="1" applyBorder="1" applyProtection="1"/>
    <xf numFmtId="164" fontId="7" fillId="0" borderId="9" xfId="0" applyNumberFormat="1" applyFont="1" applyBorder="1" applyAlignment="1" applyProtection="1">
      <alignment horizontal="center"/>
    </xf>
    <xf numFmtId="164" fontId="7" fillId="0" borderId="8" xfId="0" applyNumberFormat="1" applyFont="1" applyBorder="1" applyAlignment="1" applyProtection="1">
      <alignment horizontal="center"/>
    </xf>
    <xf numFmtId="164" fontId="7" fillId="5" borderId="8" xfId="0" applyNumberFormat="1" applyFont="1" applyFill="1" applyBorder="1" applyAlignment="1" applyProtection="1">
      <alignment horizontal="center"/>
    </xf>
    <xf numFmtId="0" fontId="7" fillId="5" borderId="7" xfId="0" applyFont="1" applyFill="1" applyBorder="1" applyAlignment="1" applyProtection="1">
      <alignment horizontal="center"/>
    </xf>
    <xf numFmtId="0" fontId="7" fillId="5" borderId="0" xfId="0" applyFont="1" applyFill="1" applyProtection="1"/>
    <xf numFmtId="0" fontId="7" fillId="5" borderId="7" xfId="0" applyFont="1" applyFill="1" applyBorder="1" applyProtection="1"/>
    <xf numFmtId="0" fontId="7" fillId="0" borderId="45" xfId="0" applyFont="1" applyBorder="1" applyProtection="1"/>
    <xf numFmtId="0" fontId="7" fillId="5" borderId="46" xfId="0" applyFont="1" applyFill="1" applyBorder="1" applyProtection="1"/>
    <xf numFmtId="172" fontId="7" fillId="0" borderId="6" xfId="0" quotePrefix="1" applyNumberFormat="1" applyFont="1" applyFill="1" applyBorder="1" applyAlignment="1" applyProtection="1">
      <alignment horizontal="center"/>
    </xf>
    <xf numFmtId="172" fontId="7" fillId="0" borderId="14" xfId="0" applyNumberFormat="1" applyFont="1" applyBorder="1" applyProtection="1"/>
    <xf numFmtId="172" fontId="7" fillId="0" borderId="29" xfId="0" applyNumberFormat="1" applyFont="1" applyBorder="1" applyProtection="1"/>
    <xf numFmtId="49" fontId="10" fillId="5" borderId="0" xfId="0" applyNumberFormat="1" applyFont="1" applyFill="1" applyBorder="1" applyAlignment="1" applyProtection="1">
      <alignment horizontal="left"/>
    </xf>
    <xf numFmtId="49" fontId="7" fillId="5" borderId="0" xfId="0" applyNumberFormat="1" applyFont="1" applyFill="1" applyBorder="1" applyAlignment="1" applyProtection="1">
      <alignment horizontal="left"/>
    </xf>
    <xf numFmtId="0" fontId="10" fillId="5" borderId="0" xfId="0" applyFont="1" applyFill="1" applyBorder="1" applyAlignment="1" applyProtection="1">
      <alignment horizontal="right"/>
    </xf>
    <xf numFmtId="3" fontId="10" fillId="5" borderId="0" xfId="0" applyNumberFormat="1" applyFont="1" applyFill="1" applyBorder="1" applyProtection="1"/>
    <xf numFmtId="3" fontId="10" fillId="5" borderId="0" xfId="0" applyNumberFormat="1" applyFont="1" applyFill="1" applyBorder="1" applyAlignment="1" applyProtection="1">
      <alignment horizontal="right"/>
    </xf>
    <xf numFmtId="37" fontId="10" fillId="5" borderId="0" xfId="0" applyNumberFormat="1" applyFont="1" applyFill="1" applyProtection="1"/>
    <xf numFmtId="3" fontId="7" fillId="5" borderId="0" xfId="0" applyNumberFormat="1" applyFont="1" applyFill="1" applyBorder="1" applyAlignment="1" applyProtection="1">
      <alignment horizontal="center"/>
    </xf>
    <xf numFmtId="3" fontId="5" fillId="0" borderId="0" xfId="0" quotePrefix="1" applyNumberFormat="1" applyFont="1" applyProtection="1"/>
    <xf numFmtId="3" fontId="5" fillId="0" borderId="0" xfId="0" applyNumberFormat="1" applyFont="1" applyAlignment="1" applyProtection="1">
      <alignment horizontal="center"/>
    </xf>
    <xf numFmtId="3" fontId="5" fillId="0" borderId="0" xfId="0" applyNumberFormat="1" applyFont="1" applyProtection="1"/>
    <xf numFmtId="3" fontId="5" fillId="0" borderId="0" xfId="0" applyNumberFormat="1" applyFont="1" applyBorder="1" applyAlignment="1" applyProtection="1">
      <alignment horizontal="center"/>
    </xf>
    <xf numFmtId="3" fontId="5" fillId="0" borderId="0" xfId="0" applyNumberFormat="1" applyFont="1" applyBorder="1" applyProtection="1"/>
    <xf numFmtId="173" fontId="5" fillId="0" borderId="3" xfId="0" applyNumberFormat="1" applyFont="1" applyBorder="1" applyAlignment="1" applyProtection="1">
      <alignment horizontal="center"/>
    </xf>
    <xf numFmtId="173" fontId="5" fillId="0" borderId="0" xfId="1" applyNumberFormat="1" applyFont="1" applyAlignment="1" applyProtection="1">
      <alignment horizontal="center"/>
    </xf>
    <xf numFmtId="173" fontId="5" fillId="0" borderId="0" xfId="0" applyNumberFormat="1" applyFont="1" applyAlignment="1" applyProtection="1">
      <alignment horizontal="center"/>
    </xf>
    <xf numFmtId="173" fontId="5" fillId="0" borderId="0" xfId="0" applyNumberFormat="1" applyFont="1" applyProtection="1"/>
    <xf numFmtId="0" fontId="4" fillId="0" borderId="0" xfId="0" applyFont="1" applyProtection="1"/>
    <xf numFmtId="0" fontId="18" fillId="0" borderId="0" xfId="0" applyFont="1" applyProtection="1"/>
    <xf numFmtId="0" fontId="10" fillId="0" borderId="0" xfId="0" applyFont="1" applyAlignment="1" applyProtection="1">
      <alignment horizontal="center"/>
    </xf>
    <xf numFmtId="0" fontId="10" fillId="0" borderId="16" xfId="0" applyFont="1" applyBorder="1" applyProtection="1"/>
    <xf numFmtId="41" fontId="7" fillId="0" borderId="10" xfId="0" applyNumberFormat="1" applyFont="1" applyBorder="1" applyProtection="1"/>
    <xf numFmtId="41" fontId="7" fillId="0" borderId="11" xfId="0" applyNumberFormat="1" applyFont="1" applyBorder="1" applyProtection="1"/>
    <xf numFmtId="168" fontId="7" fillId="0" borderId="11" xfId="0" applyNumberFormat="1" applyFont="1" applyBorder="1" applyAlignment="1" applyProtection="1">
      <alignment horizontal="center" wrapText="1"/>
      <protection hidden="1"/>
    </xf>
    <xf numFmtId="164" fontId="7" fillId="0" borderId="19" xfId="0" applyNumberFormat="1" applyFont="1" applyBorder="1" applyAlignment="1" applyProtection="1">
      <alignment horizontal="center"/>
      <protection hidden="1"/>
    </xf>
    <xf numFmtId="3" fontId="7" fillId="0" borderId="11" xfId="0" applyNumberFormat="1" applyFont="1" applyFill="1" applyBorder="1" applyProtection="1"/>
    <xf numFmtId="37" fontId="7" fillId="0" borderId="22" xfId="0" applyNumberFormat="1" applyFont="1" applyBorder="1" applyProtection="1"/>
    <xf numFmtId="49" fontId="7" fillId="0" borderId="22" xfId="0" applyNumberFormat="1" applyFont="1" applyBorder="1" applyAlignment="1" applyProtection="1">
      <alignment horizontal="left"/>
    </xf>
    <xf numFmtId="3" fontId="7" fillId="0" borderId="9" xfId="0" applyNumberFormat="1" applyFont="1" applyFill="1" applyBorder="1" applyProtection="1"/>
    <xf numFmtId="3" fontId="7" fillId="0" borderId="8" xfId="0" applyNumberFormat="1" applyFont="1" applyFill="1" applyBorder="1" applyProtection="1"/>
    <xf numFmtId="0" fontId="7" fillId="0" borderId="31" xfId="0" applyFont="1" applyBorder="1" applyProtection="1"/>
    <xf numFmtId="3" fontId="7" fillId="0" borderId="47" xfId="0" applyNumberFormat="1" applyFont="1" applyBorder="1" applyProtection="1"/>
    <xf numFmtId="49" fontId="7" fillId="0" borderId="27" xfId="0" applyNumberFormat="1" applyFont="1" applyBorder="1" applyProtection="1"/>
    <xf numFmtId="0" fontId="7" fillId="0" borderId="27" xfId="0" applyFont="1" applyBorder="1" applyProtection="1"/>
    <xf numFmtId="0" fontId="7" fillId="0" borderId="0" xfId="0" applyNumberFormat="1" applyFont="1" applyBorder="1" applyProtection="1"/>
    <xf numFmtId="49" fontId="7" fillId="5" borderId="0" xfId="0" applyNumberFormat="1" applyFont="1" applyFill="1" applyAlignment="1" applyProtection="1">
      <alignment horizontal="left"/>
    </xf>
    <xf numFmtId="0" fontId="7" fillId="5" borderId="0" xfId="0" applyFont="1" applyFill="1" applyAlignment="1" applyProtection="1">
      <alignment horizontal="right"/>
    </xf>
    <xf numFmtId="37" fontId="7" fillId="5" borderId="0" xfId="0" applyNumberFormat="1" applyFont="1" applyFill="1" applyProtection="1"/>
    <xf numFmtId="49" fontId="10" fillId="0" borderId="26" xfId="0" applyNumberFormat="1" applyFont="1" applyBorder="1" applyAlignment="1" applyProtection="1">
      <alignment horizontal="left"/>
    </xf>
    <xf numFmtId="4" fontId="7" fillId="0" borderId="21" xfId="0" applyNumberFormat="1" applyFont="1" applyBorder="1" applyProtection="1"/>
    <xf numFmtId="49" fontId="7" fillId="0" borderId="2" xfId="0" applyNumberFormat="1" applyFont="1" applyBorder="1" applyAlignment="1" applyProtection="1">
      <alignment horizontal="left"/>
    </xf>
    <xf numFmtId="49" fontId="10" fillId="0" borderId="48" xfId="0" applyNumberFormat="1" applyFont="1" applyBorder="1" applyAlignment="1" applyProtection="1">
      <alignment horizontal="left"/>
    </xf>
    <xf numFmtId="49" fontId="10" fillId="0" borderId="41" xfId="0" applyNumberFormat="1" applyFont="1" applyBorder="1" applyAlignment="1" applyProtection="1">
      <alignment horizontal="left"/>
    </xf>
    <xf numFmtId="49" fontId="10" fillId="0" borderId="26" xfId="0" applyNumberFormat="1" applyFont="1" applyBorder="1" applyProtection="1"/>
    <xf numFmtId="49" fontId="7" fillId="0" borderId="26" xfId="0" applyNumberFormat="1" applyFont="1" applyBorder="1" applyProtection="1"/>
    <xf numFmtId="49" fontId="7" fillId="0" borderId="2" xfId="0" applyNumberFormat="1" applyFont="1" applyBorder="1" applyProtection="1"/>
    <xf numFmtId="49" fontId="10" fillId="0" borderId="48" xfId="0" applyNumberFormat="1" applyFont="1" applyBorder="1" applyProtection="1"/>
    <xf numFmtId="49" fontId="10" fillId="0" borderId="2" xfId="0" applyNumberFormat="1" applyFont="1" applyBorder="1" applyProtection="1"/>
    <xf numFmtId="49" fontId="10" fillId="0" borderId="40" xfId="0" applyNumberFormat="1" applyFont="1" applyBorder="1" applyProtection="1"/>
    <xf numFmtId="41" fontId="7" fillId="0" borderId="21" xfId="0" applyNumberFormat="1" applyFont="1" applyBorder="1" applyProtection="1"/>
    <xf numFmtId="49" fontId="7" fillId="0" borderId="19" xfId="0" applyNumberFormat="1" applyFont="1" applyBorder="1" applyAlignment="1" applyProtection="1">
      <alignment horizontal="left"/>
    </xf>
    <xf numFmtId="49" fontId="10" fillId="0" borderId="43" xfId="0" applyNumberFormat="1" applyFont="1" applyBorder="1" applyAlignment="1" applyProtection="1">
      <alignment horizontal="left"/>
    </xf>
    <xf numFmtId="49" fontId="10" fillId="0" borderId="18" xfId="0" applyNumberFormat="1" applyFont="1" applyBorder="1" applyAlignment="1" applyProtection="1">
      <alignment horizontal="left"/>
    </xf>
    <xf numFmtId="49" fontId="7" fillId="0" borderId="43" xfId="0" applyNumberFormat="1" applyFont="1" applyBorder="1" applyAlignment="1" applyProtection="1">
      <alignment horizontal="left"/>
    </xf>
    <xf numFmtId="49" fontId="10" fillId="0" borderId="49" xfId="0" applyNumberFormat="1" applyFont="1" applyBorder="1" applyAlignment="1" applyProtection="1">
      <alignment horizontal="left"/>
    </xf>
    <xf numFmtId="5" fontId="7" fillId="0" borderId="1" xfId="2" applyNumberFormat="1" applyFont="1" applyBorder="1" applyProtection="1"/>
    <xf numFmtId="5" fontId="10" fillId="0" borderId="6" xfId="0" applyNumberFormat="1" applyFont="1" applyBorder="1" applyProtection="1"/>
    <xf numFmtId="5" fontId="10" fillId="0" borderId="1" xfId="0" applyNumberFormat="1" applyFont="1" applyBorder="1" applyProtection="1"/>
    <xf numFmtId="0" fontId="10" fillId="0" borderId="21" xfId="0" applyFont="1" applyBorder="1" applyAlignment="1" applyProtection="1">
      <alignment horizontal="center"/>
    </xf>
    <xf numFmtId="168" fontId="7" fillId="0" borderId="11" xfId="0" applyNumberFormat="1" applyFont="1" applyBorder="1" applyAlignment="1" applyProtection="1">
      <alignment horizontal="center" wrapText="1"/>
    </xf>
    <xf numFmtId="4" fontId="7" fillId="0" borderId="9" xfId="0" applyNumberFormat="1" applyFont="1" applyBorder="1" applyProtection="1"/>
    <xf numFmtId="41" fontId="7" fillId="0" borderId="42" xfId="0" applyNumberFormat="1" applyFont="1" applyBorder="1" applyProtection="1"/>
    <xf numFmtId="37" fontId="7" fillId="0" borderId="9" xfId="0" applyNumberFormat="1" applyFont="1" applyBorder="1" applyProtection="1"/>
    <xf numFmtId="49" fontId="7" fillId="0" borderId="18" xfId="0" applyNumberFormat="1" applyFont="1" applyBorder="1" applyAlignment="1" applyProtection="1">
      <alignment horizontal="left" wrapText="1"/>
    </xf>
    <xf numFmtId="49" fontId="7" fillId="0" borderId="2" xfId="0" applyNumberFormat="1" applyFont="1" applyBorder="1" applyAlignment="1" applyProtection="1">
      <alignment horizontal="left" wrapText="1"/>
    </xf>
    <xf numFmtId="49" fontId="7" fillId="0" borderId="50" xfId="0" applyNumberFormat="1" applyFont="1" applyBorder="1" applyAlignment="1" applyProtection="1">
      <alignment horizontal="left"/>
    </xf>
    <xf numFmtId="49" fontId="7" fillId="0" borderId="18" xfId="0" applyNumberFormat="1" applyFont="1" applyBorder="1" applyAlignment="1" applyProtection="1">
      <alignment horizontal="left"/>
    </xf>
    <xf numFmtId="0" fontId="7" fillId="0" borderId="0" xfId="0" applyFont="1" applyBorder="1" applyAlignment="1" applyProtection="1">
      <alignment horizontal="center"/>
      <protection hidden="1"/>
    </xf>
    <xf numFmtId="0" fontId="7" fillId="0" borderId="8" xfId="0" applyFont="1" applyBorder="1" applyAlignment="1" applyProtection="1">
      <alignment wrapText="1"/>
      <protection hidden="1"/>
    </xf>
    <xf numFmtId="0" fontId="7" fillId="0" borderId="1" xfId="0" applyFont="1" applyBorder="1" applyAlignment="1" applyProtection="1">
      <alignment horizontal="center" wrapText="1"/>
      <protection hidden="1"/>
    </xf>
    <xf numFmtId="49" fontId="10" fillId="0" borderId="2" xfId="0" applyNumberFormat="1" applyFont="1" applyBorder="1" applyAlignment="1" applyProtection="1">
      <alignment horizontal="left"/>
    </xf>
    <xf numFmtId="49" fontId="7" fillId="0" borderId="40" xfId="0" applyNumberFormat="1" applyFont="1" applyBorder="1" applyAlignment="1" applyProtection="1">
      <alignment horizontal="left"/>
    </xf>
    <xf numFmtId="49" fontId="10" fillId="0" borderId="40" xfId="0" applyNumberFormat="1" applyFont="1" applyBorder="1" applyAlignment="1" applyProtection="1">
      <alignment horizontal="left"/>
    </xf>
    <xf numFmtId="49" fontId="10" fillId="0" borderId="48" xfId="0" applyNumberFormat="1" applyFont="1" applyBorder="1" applyAlignment="1" applyProtection="1">
      <alignment horizontal="left" vertical="top"/>
    </xf>
    <xf numFmtId="49" fontId="10" fillId="0" borderId="49" xfId="0" applyNumberFormat="1" applyFont="1" applyBorder="1" applyAlignment="1" applyProtection="1">
      <alignment horizontal="left" vertical="top"/>
    </xf>
    <xf numFmtId="49" fontId="7" fillId="0" borderId="49" xfId="0" applyNumberFormat="1" applyFont="1" applyBorder="1" applyAlignment="1" applyProtection="1">
      <alignment horizontal="left"/>
    </xf>
    <xf numFmtId="3" fontId="7" fillId="0" borderId="27" xfId="0" applyNumberFormat="1" applyFont="1" applyBorder="1" applyProtection="1"/>
    <xf numFmtId="14" fontId="5" fillId="0" borderId="0" xfId="0" applyNumberFormat="1" applyFont="1" applyBorder="1" applyAlignment="1" applyProtection="1">
      <alignment horizontal="right"/>
    </xf>
    <xf numFmtId="0" fontId="7" fillId="0" borderId="20" xfId="0" applyNumberFormat="1" applyFont="1" applyBorder="1" applyAlignment="1" applyProtection="1">
      <alignment horizontal="left"/>
    </xf>
    <xf numFmtId="0" fontId="10" fillId="0" borderId="32" xfId="0" applyFont="1" applyBorder="1" applyProtection="1"/>
    <xf numFmtId="0" fontId="7" fillId="0" borderId="47" xfId="0" applyFont="1" applyBorder="1" applyProtection="1"/>
    <xf numFmtId="3" fontId="7" fillId="0" borderId="33" xfId="0" applyNumberFormat="1" applyFont="1" applyBorder="1" applyProtection="1"/>
    <xf numFmtId="37" fontId="7" fillId="0" borderId="33" xfId="0" applyNumberFormat="1" applyFont="1" applyBorder="1" applyProtection="1"/>
    <xf numFmtId="0" fontId="10" fillId="0" borderId="51" xfId="0" applyFont="1" applyBorder="1" applyAlignment="1" applyProtection="1">
      <alignment horizontal="left"/>
    </xf>
    <xf numFmtId="0" fontId="7" fillId="0" borderId="2" xfId="0" applyFont="1" applyBorder="1" applyAlignment="1" applyProtection="1">
      <alignment horizontal="left"/>
    </xf>
    <xf numFmtId="3" fontId="7" fillId="0" borderId="21" xfId="0" applyNumberFormat="1" applyFont="1" applyBorder="1" applyProtection="1"/>
    <xf numFmtId="0" fontId="7" fillId="0" borderId="2" xfId="0" quotePrefix="1" applyFont="1" applyBorder="1" applyAlignment="1" applyProtection="1">
      <alignment horizontal="left"/>
    </xf>
    <xf numFmtId="0" fontId="7" fillId="0" borderId="2" xfId="0" applyFont="1" applyBorder="1" applyAlignment="1" applyProtection="1">
      <alignment horizontal="left" vertical="top"/>
    </xf>
    <xf numFmtId="0" fontId="7" fillId="0" borderId="52" xfId="0" applyFont="1" applyBorder="1" applyAlignment="1" applyProtection="1">
      <alignment horizontal="left"/>
    </xf>
    <xf numFmtId="3" fontId="7" fillId="0" borderId="22" xfId="0" applyNumberFormat="1" applyFont="1" applyBorder="1" applyAlignment="1" applyProtection="1">
      <alignment horizontal="right"/>
    </xf>
    <xf numFmtId="0" fontId="10" fillId="0" borderId="53" xfId="0" applyFont="1" applyBorder="1" applyAlignment="1" applyProtection="1">
      <alignment horizontal="left"/>
    </xf>
    <xf numFmtId="0" fontId="7" fillId="0" borderId="54" xfId="0" applyFont="1" applyBorder="1" applyProtection="1"/>
    <xf numFmtId="3" fontId="7" fillId="0" borderId="54" xfId="0" applyNumberFormat="1" applyFont="1" applyBorder="1" applyProtection="1"/>
    <xf numFmtId="0" fontId="10" fillId="0" borderId="55" xfId="0" applyFont="1" applyBorder="1" applyAlignment="1" applyProtection="1">
      <alignment horizontal="left"/>
    </xf>
    <xf numFmtId="0" fontId="7" fillId="0" borderId="56" xfId="0" applyFont="1" applyBorder="1" applyProtection="1"/>
    <xf numFmtId="0" fontId="7" fillId="0" borderId="19" xfId="0" applyFont="1" applyBorder="1" applyAlignment="1" applyProtection="1">
      <alignment horizontal="left"/>
    </xf>
    <xf numFmtId="0" fontId="10" fillId="0" borderId="0" xfId="0" applyFont="1" applyBorder="1" applyAlignment="1" applyProtection="1">
      <alignment horizontal="left"/>
    </xf>
    <xf numFmtId="0" fontId="7" fillId="0" borderId="19" xfId="0" applyFont="1" applyBorder="1" applyProtection="1"/>
    <xf numFmtId="0" fontId="7" fillId="0" borderId="20" xfId="0" applyFont="1" applyBorder="1" applyProtection="1"/>
    <xf numFmtId="0" fontId="7" fillId="0" borderId="18" xfId="0" applyFont="1" applyBorder="1" applyProtection="1"/>
    <xf numFmtId="0" fontId="7" fillId="0" borderId="18" xfId="0" applyFont="1" applyBorder="1" applyAlignment="1" applyProtection="1">
      <alignment wrapText="1"/>
    </xf>
    <xf numFmtId="4" fontId="7" fillId="0" borderId="10" xfId="0" applyNumberFormat="1" applyFont="1" applyBorder="1" applyProtection="1"/>
    <xf numFmtId="37" fontId="7" fillId="0" borderId="30" xfId="0" applyNumberFormat="1" applyFont="1" applyBorder="1" applyProtection="1"/>
    <xf numFmtId="41" fontId="7" fillId="0" borderId="9" xfId="0" applyNumberFormat="1" applyFont="1" applyBorder="1" applyProtection="1"/>
    <xf numFmtId="49" fontId="10" fillId="0" borderId="27" xfId="0" applyNumberFormat="1" applyFont="1" applyBorder="1" applyProtection="1"/>
    <xf numFmtId="49" fontId="7" fillId="0" borderId="21" xfId="0" applyNumberFormat="1" applyFont="1" applyBorder="1" applyAlignment="1" applyProtection="1">
      <alignment horizontal="left"/>
    </xf>
    <xf numFmtId="49" fontId="9" fillId="0" borderId="3" xfId="0" applyNumberFormat="1" applyFont="1" applyBorder="1" applyAlignment="1" applyProtection="1">
      <alignment horizontal="left"/>
    </xf>
    <xf numFmtId="0" fontId="10" fillId="0" borderId="2" xfId="0" applyFont="1" applyBorder="1" applyProtection="1"/>
    <xf numFmtId="0" fontId="10" fillId="0" borderId="18" xfId="0" applyFont="1" applyFill="1" applyBorder="1" applyProtection="1"/>
    <xf numFmtId="0" fontId="7" fillId="0" borderId="40" xfId="0" applyFont="1" applyBorder="1" applyProtection="1"/>
    <xf numFmtId="0" fontId="10" fillId="0" borderId="26" xfId="0" applyFont="1" applyBorder="1" applyProtection="1"/>
    <xf numFmtId="0" fontId="10" fillId="0" borderId="22" xfId="0" applyFont="1" applyBorder="1" applyAlignment="1" applyProtection="1">
      <alignment horizontal="center" wrapText="1"/>
    </xf>
    <xf numFmtId="0" fontId="7" fillId="0" borderId="43" xfId="0" applyFont="1" applyBorder="1" applyProtection="1"/>
    <xf numFmtId="0" fontId="10" fillId="0" borderId="57" xfId="0" applyFont="1" applyBorder="1" applyProtection="1"/>
    <xf numFmtId="0" fontId="10" fillId="0" borderId="37" xfId="0" applyFont="1" applyBorder="1" applyProtection="1"/>
    <xf numFmtId="0" fontId="10" fillId="0" borderId="45" xfId="0" applyFont="1" applyBorder="1" applyProtection="1"/>
    <xf numFmtId="0" fontId="5" fillId="0" borderId="20" xfId="0" applyFont="1" applyBorder="1" applyAlignment="1" applyProtection="1"/>
    <xf numFmtId="0" fontId="14" fillId="0" borderId="20" xfId="0" applyFont="1" applyBorder="1" applyAlignment="1" applyProtection="1"/>
    <xf numFmtId="0" fontId="5" fillId="0" borderId="18" xfId="0" applyFont="1" applyBorder="1" applyProtection="1"/>
    <xf numFmtId="3" fontId="5" fillId="0" borderId="18" xfId="0" applyNumberFormat="1" applyFont="1" applyBorder="1" applyProtection="1"/>
    <xf numFmtId="3" fontId="5" fillId="0" borderId="18" xfId="0" applyNumberFormat="1" applyFont="1" applyBorder="1" applyAlignment="1" applyProtection="1">
      <alignment horizontal="center"/>
    </xf>
    <xf numFmtId="14" fontId="14" fillId="0" borderId="0" xfId="0" applyNumberFormat="1" applyFont="1" applyBorder="1" applyProtection="1"/>
    <xf numFmtId="0" fontId="27" fillId="0" borderId="3" xfId="0" applyNumberFormat="1" applyFont="1" applyBorder="1" applyAlignment="1" applyProtection="1">
      <alignment horizontal="left"/>
    </xf>
    <xf numFmtId="0" fontId="27" fillId="0" borderId="3" xfId="0" applyFont="1" applyBorder="1" applyProtection="1"/>
    <xf numFmtId="0" fontId="7" fillId="0" borderId="0" xfId="0" applyFont="1" applyAlignment="1" applyProtection="1">
      <alignment horizontal="right"/>
    </xf>
    <xf numFmtId="0" fontId="7" fillId="0" borderId="3" xfId="0" applyNumberFormat="1" applyFont="1" applyBorder="1" applyAlignment="1" applyProtection="1">
      <alignment horizontal="left"/>
    </xf>
    <xf numFmtId="0" fontId="7" fillId="0" borderId="0" xfId="0" applyFont="1" applyBorder="1" applyAlignment="1" applyProtection="1">
      <alignment horizontal="right"/>
    </xf>
    <xf numFmtId="0" fontId="5" fillId="0" borderId="0" xfId="0" quotePrefix="1" applyFont="1" applyBorder="1" applyProtection="1"/>
    <xf numFmtId="0" fontId="10" fillId="0" borderId="2" xfId="0" applyFont="1" applyBorder="1" applyAlignment="1" applyProtection="1">
      <alignment horizontal="left"/>
    </xf>
    <xf numFmtId="37" fontId="7" fillId="0" borderId="22" xfId="0" applyNumberFormat="1" applyFont="1" applyBorder="1" applyAlignment="1" applyProtection="1">
      <alignment horizontal="center" wrapText="1"/>
    </xf>
    <xf numFmtId="37" fontId="7" fillId="0" borderId="6" xfId="0" applyNumberFormat="1" applyFont="1" applyFill="1" applyBorder="1" applyAlignment="1" applyProtection="1">
      <alignment horizontal="right"/>
    </xf>
    <xf numFmtId="49" fontId="3" fillId="0" borderId="0" xfId="0" applyNumberFormat="1" applyFont="1" applyBorder="1" applyAlignment="1" applyProtection="1">
      <alignment horizontal="left"/>
    </xf>
    <xf numFmtId="0" fontId="28" fillId="0" borderId="0" xfId="0" applyFont="1" applyProtection="1"/>
    <xf numFmtId="0" fontId="5" fillId="0" borderId="0" xfId="0" applyFont="1" applyAlignment="1" applyProtection="1"/>
    <xf numFmtId="0" fontId="14" fillId="0" borderId="0" xfId="0" applyFont="1" applyAlignment="1" applyProtection="1"/>
    <xf numFmtId="0" fontId="14" fillId="0" borderId="7" xfId="0" applyFont="1" applyBorder="1" applyAlignment="1" applyProtection="1">
      <protection locked="0"/>
    </xf>
    <xf numFmtId="0" fontId="14" fillId="0" borderId="0" xfId="0" applyFont="1" applyBorder="1" applyAlignment="1" applyProtection="1">
      <protection locked="0"/>
    </xf>
    <xf numFmtId="0" fontId="14" fillId="0" borderId="0" xfId="0" applyFont="1" applyProtection="1">
      <protection locked="0"/>
    </xf>
    <xf numFmtId="0" fontId="14" fillId="0" borderId="7" xfId="0" applyFont="1" applyBorder="1" applyProtection="1">
      <protection locked="0"/>
    </xf>
    <xf numFmtId="14" fontId="14" fillId="0" borderId="0" xfId="0" applyNumberFormat="1" applyFont="1" applyAlignment="1" applyProtection="1">
      <alignment horizontal="left"/>
    </xf>
    <xf numFmtId="3" fontId="5" fillId="37" borderId="3" xfId="0" applyNumberFormat="1" applyFont="1" applyFill="1" applyBorder="1" applyProtection="1">
      <protection locked="0"/>
    </xf>
    <xf numFmtId="38" fontId="14" fillId="37" borderId="3" xfId="0" applyNumberFormat="1" applyFont="1" applyFill="1" applyBorder="1" applyAlignment="1" applyProtection="1">
      <alignment horizontal="center"/>
      <protection locked="0"/>
    </xf>
    <xf numFmtId="3" fontId="5" fillId="37" borderId="2" xfId="0" applyNumberFormat="1" applyFont="1" applyFill="1" applyBorder="1" applyProtection="1">
      <protection locked="0"/>
    </xf>
    <xf numFmtId="3" fontId="5" fillId="37" borderId="3" xfId="0" applyNumberFormat="1" applyFont="1" applyFill="1" applyBorder="1" applyAlignment="1" applyProtection="1">
      <alignment horizontal="center"/>
      <protection locked="0"/>
    </xf>
    <xf numFmtId="173" fontId="5" fillId="37" borderId="0" xfId="0" applyNumberFormat="1" applyFont="1" applyFill="1" applyBorder="1" applyProtection="1">
      <protection locked="0"/>
    </xf>
    <xf numFmtId="169" fontId="29" fillId="37" borderId="0" xfId="1" applyNumberFormat="1" applyFont="1" applyFill="1" applyProtection="1">
      <protection locked="0"/>
    </xf>
    <xf numFmtId="171" fontId="2" fillId="0" borderId="0" xfId="46" applyNumberFormat="1" applyFont="1" applyFill="1" applyBorder="1" applyAlignment="1">
      <alignment horizontal="right"/>
    </xf>
    <xf numFmtId="5" fontId="5" fillId="37" borderId="3" xfId="0" applyNumberFormat="1" applyFont="1" applyFill="1" applyBorder="1" applyProtection="1">
      <protection locked="0"/>
    </xf>
    <xf numFmtId="0" fontId="10" fillId="0" borderId="68" xfId="0" applyFont="1" applyFill="1" applyBorder="1" applyProtection="1"/>
    <xf numFmtId="0" fontId="15" fillId="0" borderId="67" xfId="0" applyFont="1" applyFill="1" applyBorder="1" applyAlignment="1" applyProtection="1">
      <alignment horizontal="center" vertical="center" wrapText="1"/>
    </xf>
    <xf numFmtId="49" fontId="7" fillId="52" borderId="26" xfId="0" applyNumberFormat="1" applyFont="1" applyFill="1" applyBorder="1" applyAlignment="1" applyProtection="1">
      <alignment horizontal="left"/>
    </xf>
    <xf numFmtId="0" fontId="52" fillId="0" borderId="0" xfId="0" applyFont="1" applyProtection="1"/>
    <xf numFmtId="37" fontId="7" fillId="37" borderId="6" xfId="0" applyNumberFormat="1" applyFont="1" applyFill="1" applyBorder="1" applyProtection="1">
      <protection locked="0"/>
    </xf>
    <xf numFmtId="0" fontId="7" fillId="52" borderId="0" xfId="49" applyFont="1" applyFill="1" applyBorder="1" applyProtection="1"/>
    <xf numFmtId="164" fontId="7" fillId="52" borderId="18" xfId="49" applyNumberFormat="1" applyFont="1" applyFill="1" applyBorder="1" applyAlignment="1" applyProtection="1">
      <alignment horizontal="right"/>
    </xf>
    <xf numFmtId="37" fontId="7" fillId="37" borderId="22" xfId="0" applyNumberFormat="1" applyFont="1" applyFill="1" applyBorder="1" applyProtection="1">
      <protection locked="0"/>
    </xf>
    <xf numFmtId="37" fontId="7" fillId="37" borderId="11" xfId="0" applyNumberFormat="1" applyFont="1" applyFill="1" applyBorder="1" applyProtection="1">
      <protection locked="0"/>
    </xf>
    <xf numFmtId="37" fontId="7" fillId="37" borderId="1" xfId="0" applyNumberFormat="1" applyFont="1" applyFill="1" applyBorder="1" applyProtection="1">
      <protection locked="0"/>
    </xf>
    <xf numFmtId="3" fontId="7" fillId="37" borderId="6" xfId="0" applyNumberFormat="1" applyFont="1" applyFill="1" applyBorder="1" applyProtection="1">
      <protection locked="0"/>
    </xf>
    <xf numFmtId="3" fontId="7" fillId="37" borderId="22" xfId="0" applyNumberFormat="1" applyFont="1" applyFill="1" applyBorder="1" applyProtection="1">
      <protection locked="0"/>
    </xf>
    <xf numFmtId="3" fontId="7" fillId="37" borderId="11" xfId="0" applyNumberFormat="1" applyFont="1" applyFill="1" applyBorder="1" applyProtection="1">
      <protection locked="0"/>
    </xf>
    <xf numFmtId="3" fontId="7" fillId="37" borderId="1" xfId="0" applyNumberFormat="1" applyFont="1" applyFill="1" applyBorder="1" applyProtection="1">
      <protection locked="0"/>
    </xf>
    <xf numFmtId="0" fontId="10" fillId="0" borderId="3" xfId="0" applyNumberFormat="1" applyFont="1" applyBorder="1" applyAlignment="1" applyProtection="1">
      <alignment horizontal="left"/>
    </xf>
    <xf numFmtId="0" fontId="10" fillId="0" borderId="19" xfId="0" applyNumberFormat="1" applyFont="1" applyBorder="1" applyAlignment="1" applyProtection="1">
      <alignment horizontal="left"/>
    </xf>
    <xf numFmtId="0" fontId="10" fillId="0" borderId="0" xfId="0" applyNumberFormat="1" applyFont="1" applyBorder="1" applyAlignment="1" applyProtection="1">
      <alignment horizontal="left"/>
    </xf>
    <xf numFmtId="3" fontId="7" fillId="37" borderId="8" xfId="0" applyNumberFormat="1" applyFont="1" applyFill="1" applyBorder="1" applyProtection="1">
      <protection locked="0"/>
    </xf>
    <xf numFmtId="3" fontId="7" fillId="37" borderId="32" xfId="0" applyNumberFormat="1" applyFont="1" applyFill="1" applyBorder="1" applyAlignment="1" applyProtection="1">
      <alignment horizontal="center" wrapText="1"/>
      <protection locked="0"/>
    </xf>
    <xf numFmtId="3" fontId="7" fillId="37" borderId="32" xfId="0" applyNumberFormat="1" applyFont="1" applyFill="1" applyBorder="1" applyProtection="1">
      <protection locked="0"/>
    </xf>
    <xf numFmtId="0" fontId="51" fillId="0" borderId="0" xfId="0" applyFont="1" applyProtection="1"/>
    <xf numFmtId="49" fontId="8" fillId="0" borderId="0" xfId="0" applyNumberFormat="1" applyFont="1" applyBorder="1" applyAlignment="1" applyProtection="1">
      <alignment horizontal="left"/>
    </xf>
    <xf numFmtId="0" fontId="7" fillId="37" borderId="8" xfId="0" applyFont="1" applyFill="1" applyBorder="1" applyProtection="1">
      <protection locked="0"/>
    </xf>
    <xf numFmtId="3" fontId="7" fillId="37" borderId="10" xfId="0" applyNumberFormat="1" applyFont="1" applyFill="1" applyBorder="1" applyProtection="1">
      <protection locked="0"/>
    </xf>
    <xf numFmtId="3" fontId="7" fillId="37" borderId="21" xfId="0" applyNumberFormat="1" applyFont="1" applyFill="1" applyBorder="1" applyProtection="1">
      <protection locked="0"/>
    </xf>
    <xf numFmtId="0" fontId="7" fillId="37" borderId="6" xfId="0" applyFont="1" applyFill="1" applyBorder="1" applyProtection="1">
      <protection locked="0"/>
    </xf>
    <xf numFmtId="0" fontId="7" fillId="37" borderId="6" xfId="0" applyFont="1" applyFill="1" applyBorder="1" applyAlignment="1" applyProtection="1">
      <alignment horizontal="center"/>
      <protection locked="0"/>
    </xf>
    <xf numFmtId="5" fontId="7" fillId="37" borderId="6" xfId="2" applyNumberFormat="1" applyFont="1" applyFill="1" applyBorder="1" applyProtection="1">
      <protection locked="0"/>
    </xf>
    <xf numFmtId="165" fontId="7" fillId="37" borderId="6" xfId="0" applyNumberFormat="1" applyFont="1" applyFill="1" applyBorder="1" applyAlignment="1" applyProtection="1">
      <alignment horizontal="center"/>
      <protection locked="0"/>
    </xf>
    <xf numFmtId="10" fontId="7" fillId="37" borderId="6" xfId="0" applyNumberFormat="1" applyFont="1" applyFill="1" applyBorder="1" applyAlignment="1" applyProtection="1">
      <alignment horizontal="center"/>
      <protection locked="0"/>
    </xf>
    <xf numFmtId="5" fontId="7" fillId="37" borderId="1" xfId="2" applyNumberFormat="1" applyFont="1" applyFill="1" applyBorder="1" applyProtection="1">
      <protection locked="0"/>
    </xf>
    <xf numFmtId="0" fontId="7" fillId="37" borderId="11" xfId="0" applyFont="1" applyFill="1" applyBorder="1" applyProtection="1">
      <protection locked="0"/>
    </xf>
    <xf numFmtId="172" fontId="7" fillId="37" borderId="6" xfId="0" quotePrefix="1" applyNumberFormat="1" applyFont="1" applyFill="1" applyBorder="1" applyAlignment="1" applyProtection="1">
      <alignment horizontal="center"/>
      <protection locked="0"/>
    </xf>
    <xf numFmtId="172" fontId="7" fillId="37" borderId="11" xfId="0" applyNumberFormat="1" applyFont="1" applyFill="1" applyBorder="1" applyProtection="1">
      <protection locked="0"/>
    </xf>
    <xf numFmtId="172" fontId="7" fillId="37" borderId="1" xfId="0" applyNumberFormat="1" applyFont="1" applyFill="1" applyBorder="1" applyProtection="1">
      <protection locked="0"/>
    </xf>
    <xf numFmtId="0" fontId="7" fillId="0" borderId="9" xfId="0" applyFont="1" applyFill="1" applyBorder="1" applyProtection="1">
      <protection locked="0"/>
    </xf>
    <xf numFmtId="0" fontId="0" fillId="37" borderId="3" xfId="0" applyFill="1" applyBorder="1" applyProtection="1">
      <protection locked="0"/>
    </xf>
    <xf numFmtId="41" fontId="0" fillId="37" borderId="3" xfId="0" applyNumberFormat="1" applyFill="1" applyBorder="1" applyProtection="1">
      <protection locked="0"/>
    </xf>
    <xf numFmtId="0" fontId="0" fillId="37" borderId="0" xfId="0" applyFill="1" applyProtection="1">
      <protection locked="0"/>
    </xf>
    <xf numFmtId="0" fontId="0" fillId="37" borderId="0" xfId="0" applyFill="1" applyBorder="1" applyProtection="1">
      <protection locked="0"/>
    </xf>
    <xf numFmtId="44" fontId="3" fillId="37" borderId="9" xfId="2" applyFill="1" applyBorder="1" applyProtection="1">
      <protection locked="0"/>
    </xf>
    <xf numFmtId="44" fontId="3" fillId="37" borderId="18" xfId="2" applyFill="1" applyBorder="1" applyProtection="1">
      <protection locked="0"/>
    </xf>
    <xf numFmtId="44" fontId="3" fillId="37" borderId="9" xfId="2" applyFill="1" applyBorder="1" applyAlignment="1" applyProtection="1">
      <protection locked="0"/>
    </xf>
    <xf numFmtId="44" fontId="3" fillId="37" borderId="18" xfId="2" applyFill="1" applyBorder="1" applyAlignment="1" applyProtection="1">
      <protection locked="0"/>
    </xf>
    <xf numFmtId="44" fontId="3" fillId="37" borderId="11" xfId="2" applyFill="1" applyBorder="1" applyAlignment="1" applyProtection="1">
      <protection locked="0"/>
    </xf>
    <xf numFmtId="44" fontId="3" fillId="37" borderId="2" xfId="2" applyFill="1" applyBorder="1" applyProtection="1">
      <protection locked="0"/>
    </xf>
    <xf numFmtId="44" fontId="3" fillId="37" borderId="2" xfId="2" applyFill="1" applyBorder="1" applyAlignment="1" applyProtection="1">
      <protection locked="0"/>
    </xf>
    <xf numFmtId="44" fontId="3" fillId="37" borderId="11" xfId="2" applyFill="1" applyBorder="1" applyProtection="1">
      <protection locked="0"/>
    </xf>
    <xf numFmtId="44" fontId="0" fillId="37" borderId="18" xfId="0" applyNumberFormat="1" applyFill="1" applyBorder="1" applyProtection="1">
      <protection locked="0"/>
    </xf>
    <xf numFmtId="44" fontId="3" fillId="37" borderId="8" xfId="2" applyFill="1" applyBorder="1" applyProtection="1">
      <protection locked="0"/>
    </xf>
    <xf numFmtId="44" fontId="3" fillId="37" borderId="1" xfId="2" applyFill="1" applyBorder="1" applyProtection="1">
      <protection locked="0"/>
    </xf>
    <xf numFmtId="44" fontId="0" fillId="37" borderId="2" xfId="0" applyNumberFormat="1" applyFill="1" applyBorder="1" applyProtection="1">
      <protection locked="0"/>
    </xf>
    <xf numFmtId="44" fontId="0" fillId="37" borderId="9" xfId="0" applyNumberFormat="1" applyFill="1" applyBorder="1" applyProtection="1">
      <protection locked="0"/>
    </xf>
    <xf numFmtId="44" fontId="0" fillId="37" borderId="8" xfId="0" applyNumberFormat="1" applyFill="1" applyBorder="1" applyProtection="1">
      <protection locked="0"/>
    </xf>
    <xf numFmtId="6" fontId="3" fillId="37" borderId="8" xfId="2" applyNumberFormat="1" applyFill="1" applyBorder="1" applyProtection="1">
      <protection locked="0"/>
    </xf>
    <xf numFmtId="0" fontId="11" fillId="37" borderId="0" xfId="0" applyFont="1" applyFill="1" applyProtection="1">
      <protection locked="0"/>
    </xf>
    <xf numFmtId="44" fontId="3" fillId="37" borderId="18" xfId="2" applyFont="1" applyFill="1" applyBorder="1" applyProtection="1">
      <protection locked="0"/>
    </xf>
    <xf numFmtId="0" fontId="14" fillId="37" borderId="3" xfId="0" applyFont="1" applyFill="1" applyBorder="1" applyProtection="1">
      <protection locked="0"/>
    </xf>
    <xf numFmtId="0" fontId="4" fillId="0" borderId="0" xfId="0" applyFont="1" applyAlignment="1" applyProtection="1">
      <alignment horizontal="left" wrapText="1"/>
    </xf>
    <xf numFmtId="0" fontId="6" fillId="0" borderId="0" xfId="0" applyFont="1" applyAlignment="1" applyProtection="1">
      <alignment horizontal="center" wrapText="1"/>
    </xf>
    <xf numFmtId="0" fontId="0" fillId="0" borderId="78" xfId="0" applyBorder="1" applyAlignment="1">
      <alignment horizontal="center" vertical="top"/>
    </xf>
    <xf numFmtId="0" fontId="0" fillId="0" borderId="79" xfId="0" applyBorder="1" applyAlignment="1">
      <alignment horizontal="center" vertical="top"/>
    </xf>
    <xf numFmtId="0" fontId="0" fillId="0" borderId="0" xfId="0" applyAlignment="1">
      <alignment horizontal="center" vertical="top"/>
    </xf>
    <xf numFmtId="0" fontId="0" fillId="0" borderId="0" xfId="0" applyBorder="1"/>
    <xf numFmtId="0" fontId="3" fillId="0" borderId="0" xfId="0" applyFont="1" applyBorder="1"/>
    <xf numFmtId="0" fontId="0" fillId="0" borderId="7" xfId="0" applyBorder="1"/>
    <xf numFmtId="0" fontId="8" fillId="61" borderId="33" xfId="0" applyFont="1" applyFill="1" applyBorder="1"/>
    <xf numFmtId="0" fontId="3" fillId="0" borderId="0" xfId="0" applyFont="1" applyBorder="1" applyAlignment="1">
      <alignment vertical="top"/>
    </xf>
    <xf numFmtId="0" fontId="0" fillId="0" borderId="0" xfId="0" applyBorder="1" applyAlignment="1">
      <alignment vertical="top"/>
    </xf>
    <xf numFmtId="0" fontId="3" fillId="0" borderId="7" xfId="0" applyFont="1" applyBorder="1"/>
    <xf numFmtId="0" fontId="14" fillId="0" borderId="0" xfId="0" applyFont="1" applyAlignment="1" applyProtection="1">
      <alignment horizontal="center" vertical="top"/>
    </xf>
    <xf numFmtId="0" fontId="4" fillId="0" borderId="0" xfId="0" applyFont="1" applyAlignment="1" applyProtection="1">
      <alignment horizontal="left" vertical="top"/>
    </xf>
    <xf numFmtId="0" fontId="16" fillId="0" borderId="0" xfId="0" applyFont="1" applyBorder="1"/>
    <xf numFmtId="0" fontId="0" fillId="0" borderId="18" xfId="0" applyBorder="1"/>
    <xf numFmtId="4" fontId="86" fillId="0" borderId="0" xfId="8586" applyNumberFormat="1" applyFont="1" applyFill="1" applyBorder="1" applyAlignment="1">
      <alignment horizontal="right"/>
    </xf>
    <xf numFmtId="41" fontId="5" fillId="37" borderId="0" xfId="0" applyNumberFormat="1" applyFont="1" applyFill="1" applyBorder="1" applyProtection="1">
      <protection locked="0"/>
    </xf>
    <xf numFmtId="0" fontId="8" fillId="61" borderId="77" xfId="0" applyFont="1" applyFill="1" applyBorder="1" applyAlignment="1">
      <alignment horizontal="left" vertical="top"/>
    </xf>
    <xf numFmtId="0" fontId="8" fillId="61" borderId="33" xfId="0" applyFont="1" applyFill="1" applyBorder="1" applyAlignment="1">
      <alignment horizontal="left"/>
    </xf>
    <xf numFmtId="0" fontId="14" fillId="0" borderId="0" xfId="0" applyFont="1" applyAlignment="1" applyProtection="1">
      <alignment horizontal="right"/>
    </xf>
    <xf numFmtId="0" fontId="4" fillId="0" borderId="0" xfId="0" applyFont="1" applyAlignment="1" applyProtection="1">
      <alignment horizontal="center"/>
    </xf>
    <xf numFmtId="0" fontId="4" fillId="0" borderId="3" xfId="0" applyFont="1" applyBorder="1" applyAlignment="1" applyProtection="1">
      <alignment horizontal="center"/>
    </xf>
    <xf numFmtId="0" fontId="9" fillId="0" borderId="0"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7" fillId="0" borderId="40" xfId="0" quotePrefix="1" applyFont="1" applyBorder="1" applyAlignment="1" applyProtection="1">
      <alignment horizontal="center" wrapText="1"/>
    </xf>
    <xf numFmtId="0" fontId="15" fillId="0" borderId="0" xfId="0" applyFont="1" applyAlignment="1"/>
    <xf numFmtId="0" fontId="18" fillId="0" borderId="0" xfId="0" applyFont="1" applyAlignment="1" applyProtection="1"/>
    <xf numFmtId="0" fontId="4" fillId="0" borderId="0" xfId="0" applyFont="1" applyAlignment="1" applyProtection="1"/>
    <xf numFmtId="0" fontId="4" fillId="0" borderId="0" xfId="0" applyFont="1" applyAlignment="1" applyProtection="1">
      <alignment horizontal="left"/>
    </xf>
    <xf numFmtId="0" fontId="5" fillId="0" borderId="0" xfId="0" applyFont="1" applyAlignment="1" applyProtection="1">
      <alignment horizontal="left" vertical="top"/>
    </xf>
    <xf numFmtId="0" fontId="8" fillId="61" borderId="77" xfId="0" applyFont="1" applyFill="1" applyBorder="1" applyAlignment="1"/>
    <xf numFmtId="0" fontId="8" fillId="61" borderId="33" xfId="0" applyFont="1" applyFill="1" applyBorder="1" applyAlignment="1"/>
    <xf numFmtId="0" fontId="0" fillId="0" borderId="0" xfId="0" applyBorder="1" applyAlignment="1"/>
    <xf numFmtId="0" fontId="11" fillId="0" borderId="0" xfId="0" applyFont="1" applyBorder="1" applyAlignment="1"/>
    <xf numFmtId="0" fontId="3" fillId="0" borderId="0" xfId="0" applyFont="1" applyBorder="1" applyAlignment="1">
      <alignment wrapText="1"/>
    </xf>
    <xf numFmtId="0" fontId="0" fillId="0" borderId="0" xfId="0" applyBorder="1" applyAlignment="1">
      <alignment wrapText="1"/>
    </xf>
    <xf numFmtId="0" fontId="3" fillId="0" borderId="7" xfId="0" applyFont="1" applyBorder="1" applyAlignment="1"/>
    <xf numFmtId="0" fontId="8" fillId="61" borderId="77" xfId="0" applyFont="1" applyFill="1" applyBorder="1" applyAlignment="1">
      <alignment vertical="center"/>
    </xf>
    <xf numFmtId="0" fontId="8" fillId="61" borderId="33" xfId="0" applyFont="1" applyFill="1" applyBorder="1" applyAlignment="1">
      <alignment vertical="center"/>
    </xf>
    <xf numFmtId="0" fontId="3" fillId="0" borderId="0" xfId="0" applyFont="1" applyBorder="1" applyAlignment="1"/>
    <xf numFmtId="0" fontId="0" fillId="0" borderId="7" xfId="0" applyBorder="1" applyAlignment="1">
      <alignment wrapText="1"/>
    </xf>
    <xf numFmtId="0" fontId="3" fillId="0" borderId="0" xfId="0" applyFont="1" applyBorder="1" applyAlignment="1">
      <alignment vertical="center" wrapText="1"/>
    </xf>
    <xf numFmtId="0" fontId="3" fillId="0" borderId="7" xfId="0" applyFont="1" applyBorder="1" applyAlignment="1">
      <alignment wrapText="1"/>
    </xf>
    <xf numFmtId="0" fontId="8" fillId="61" borderId="77" xfId="0" applyFont="1" applyFill="1" applyBorder="1" applyAlignment="1">
      <alignment vertical="top"/>
    </xf>
    <xf numFmtId="0" fontId="8" fillId="61" borderId="33" xfId="0" applyFont="1" applyFill="1" applyBorder="1" applyAlignment="1">
      <alignment vertical="top"/>
    </xf>
    <xf numFmtId="0" fontId="16" fillId="0" borderId="0" xfId="0" applyFont="1" applyBorder="1" applyAlignment="1"/>
    <xf numFmtId="0" fontId="3" fillId="0" borderId="0" xfId="0" applyFont="1" applyBorder="1" applyAlignment="1">
      <alignment vertical="top" wrapText="1"/>
    </xf>
    <xf numFmtId="0" fontId="8" fillId="61" borderId="77" xfId="0" applyFont="1" applyFill="1" applyBorder="1" applyAlignment="1">
      <alignment vertical="top" wrapText="1"/>
    </xf>
    <xf numFmtId="0" fontId="8" fillId="61" borderId="33" xfId="0" applyFont="1" applyFill="1" applyBorder="1" applyAlignment="1">
      <alignment vertical="top" wrapText="1"/>
    </xf>
    <xf numFmtId="0" fontId="20" fillId="0" borderId="0" xfId="0" applyFont="1" applyAlignment="1" applyProtection="1"/>
    <xf numFmtId="0" fontId="14" fillId="37" borderId="3" xfId="0" applyFont="1" applyFill="1" applyBorder="1" applyAlignment="1" applyProtection="1">
      <protection locked="0"/>
    </xf>
    <xf numFmtId="0" fontId="5" fillId="37" borderId="20" xfId="0" applyFont="1" applyFill="1" applyBorder="1" applyAlignment="1" applyProtection="1"/>
    <xf numFmtId="0" fontId="14" fillId="37" borderId="20" xfId="0" applyFont="1" applyFill="1" applyBorder="1" applyAlignment="1" applyProtection="1"/>
    <xf numFmtId="167" fontId="14" fillId="37" borderId="3" xfId="0" applyNumberFormat="1" applyFont="1" applyFill="1" applyBorder="1" applyAlignment="1" applyProtection="1">
      <protection locked="0"/>
    </xf>
    <xf numFmtId="0" fontId="14" fillId="37" borderId="16" xfId="0" applyFont="1" applyFill="1" applyBorder="1" applyAlignment="1" applyProtection="1">
      <protection locked="0"/>
    </xf>
    <xf numFmtId="0" fontId="14" fillId="0" borderId="0" xfId="0" applyFont="1" applyBorder="1" applyAlignment="1" applyProtection="1">
      <alignment vertical="center"/>
    </xf>
    <xf numFmtId="0" fontId="5" fillId="37" borderId="0" xfId="0" applyFont="1" applyFill="1" applyAlignment="1" applyProtection="1">
      <protection locked="0"/>
    </xf>
    <xf numFmtId="38" fontId="14" fillId="37" borderId="3" xfId="0" applyNumberFormat="1" applyFont="1" applyFill="1" applyBorder="1" applyAlignment="1" applyProtection="1">
      <protection locked="0"/>
    </xf>
    <xf numFmtId="0" fontId="3" fillId="0" borderId="0" xfId="0" applyFont="1" applyBorder="1" applyProtection="1"/>
    <xf numFmtId="0" fontId="17" fillId="0" borderId="0" xfId="0" applyFont="1" applyBorder="1" applyProtection="1"/>
    <xf numFmtId="0" fontId="18" fillId="0" borderId="0" xfId="0" applyFont="1" applyBorder="1" applyProtection="1"/>
    <xf numFmtId="0" fontId="11" fillId="0" borderId="0" xfId="0" applyFont="1" applyBorder="1" applyProtection="1"/>
    <xf numFmtId="0" fontId="5" fillId="2" borderId="0" xfId="0" applyFont="1" applyFill="1" applyBorder="1" applyProtection="1"/>
    <xf numFmtId="0" fontId="4" fillId="0" borderId="3" xfId="0" applyFont="1" applyBorder="1" applyAlignment="1" applyProtection="1"/>
    <xf numFmtId="0" fontId="7" fillId="0" borderId="18" xfId="0" applyFont="1" applyBorder="1" applyAlignment="1" applyProtection="1"/>
    <xf numFmtId="0" fontId="7" fillId="0" borderId="0" xfId="0" applyFont="1" applyBorder="1" applyAlignment="1" applyProtection="1"/>
    <xf numFmtId="0" fontId="7" fillId="0" borderId="8" xfId="0" applyFont="1" applyBorder="1" applyAlignment="1" applyProtection="1"/>
    <xf numFmtId="0" fontId="9" fillId="0" borderId="0" xfId="0" applyFont="1" applyBorder="1" applyAlignment="1" applyProtection="1">
      <alignment vertical="center" wrapText="1"/>
    </xf>
    <xf numFmtId="0" fontId="9" fillId="0" borderId="8" xfId="0" applyFont="1" applyBorder="1" applyAlignment="1" applyProtection="1">
      <alignment vertical="center" wrapText="1"/>
    </xf>
    <xf numFmtId="0" fontId="7" fillId="0" borderId="18" xfId="0" applyFont="1" applyBorder="1" applyAlignment="1" applyProtection="1">
      <protection hidden="1"/>
    </xf>
    <xf numFmtId="0" fontId="7" fillId="0" borderId="8" xfId="0" applyFont="1" applyBorder="1" applyAlignment="1" applyProtection="1">
      <protection hidden="1"/>
    </xf>
    <xf numFmtId="0" fontId="9" fillId="0" borderId="3" xfId="0" applyFont="1" applyBorder="1" applyAlignment="1" applyProtection="1">
      <alignment vertical="center" wrapText="1"/>
    </xf>
    <xf numFmtId="0" fontId="9" fillId="0" borderId="1" xfId="0" applyFont="1" applyBorder="1" applyAlignment="1" applyProtection="1">
      <alignment vertical="center" wrapText="1"/>
    </xf>
    <xf numFmtId="0" fontId="9" fillId="0" borderId="4" xfId="0" applyFont="1" applyBorder="1" applyAlignment="1" applyProtection="1">
      <alignment vertical="center" wrapText="1"/>
    </xf>
    <xf numFmtId="0" fontId="9" fillId="0" borderId="23" xfId="0" applyFont="1" applyBorder="1" applyAlignment="1" applyProtection="1">
      <alignment vertical="center" wrapText="1"/>
    </xf>
    <xf numFmtId="0" fontId="10" fillId="0" borderId="54" xfId="0" applyFont="1" applyBorder="1" applyAlignment="1" applyProtection="1">
      <alignment wrapText="1"/>
    </xf>
    <xf numFmtId="49" fontId="4" fillId="0" borderId="46" xfId="0" applyNumberFormat="1" applyFont="1" applyBorder="1" applyAlignment="1" applyProtection="1">
      <alignment horizontal="left" vertical="top" wrapText="1"/>
    </xf>
    <xf numFmtId="49" fontId="4" fillId="0" borderId="46" xfId="0" applyNumberFormat="1" applyFont="1" applyBorder="1" applyAlignment="1" applyProtection="1">
      <alignment horizontal="left" vertical="top"/>
    </xf>
    <xf numFmtId="0" fontId="10" fillId="0" borderId="32" xfId="0" applyFont="1" applyBorder="1" applyAlignment="1" applyProtection="1"/>
    <xf numFmtId="49" fontId="8" fillId="0" borderId="31" xfId="0" applyNumberFormat="1" applyFont="1" applyBorder="1" applyAlignment="1" applyProtection="1"/>
    <xf numFmtId="0" fontId="7" fillId="0" borderId="26" xfId="0" quotePrefix="1" applyFont="1" applyBorder="1" applyAlignment="1" applyProtection="1"/>
    <xf numFmtId="0" fontId="7" fillId="0" borderId="40" xfId="0" quotePrefix="1" applyFont="1" applyBorder="1" applyAlignment="1" applyProtection="1">
      <alignment wrapText="1"/>
    </xf>
    <xf numFmtId="0" fontId="10" fillId="0" borderId="26" xfId="0" applyFont="1" applyBorder="1" applyAlignment="1" applyProtection="1">
      <protection hidden="1"/>
    </xf>
    <xf numFmtId="0" fontId="10" fillId="0" borderId="22" xfId="0" applyFont="1" applyBorder="1" applyAlignment="1" applyProtection="1">
      <protection hidden="1"/>
    </xf>
    <xf numFmtId="0" fontId="10" fillId="0" borderId="2" xfId="0" applyFont="1" applyBorder="1" applyAlignment="1" applyProtection="1">
      <protection hidden="1"/>
    </xf>
    <xf numFmtId="0" fontId="10" fillId="0" borderId="1" xfId="0" applyFont="1" applyBorder="1" applyAlignment="1" applyProtection="1">
      <protection hidden="1"/>
    </xf>
    <xf numFmtId="0" fontId="7" fillId="0" borderId="2" xfId="0" applyFont="1" applyBorder="1" applyAlignment="1" applyProtection="1"/>
    <xf numFmtId="0" fontId="7" fillId="0" borderId="1" xfId="0" applyFont="1" applyBorder="1" applyAlignment="1" applyProtection="1"/>
    <xf numFmtId="0" fontId="10" fillId="0" borderId="26" xfId="0" applyFont="1" applyBorder="1" applyAlignment="1" applyProtection="1"/>
    <xf numFmtId="0" fontId="10" fillId="0" borderId="22" xfId="0" applyFont="1" applyBorder="1" applyAlignment="1" applyProtection="1"/>
    <xf numFmtId="0" fontId="10" fillId="0" borderId="21" xfId="0" applyFont="1" applyBorder="1" applyAlignment="1" applyProtection="1"/>
    <xf numFmtId="0" fontId="10" fillId="0" borderId="19" xfId="0" applyFont="1" applyBorder="1" applyAlignment="1" applyProtection="1">
      <alignment horizontal="right"/>
    </xf>
    <xf numFmtId="0" fontId="10" fillId="0" borderId="21" xfId="0" applyFont="1" applyBorder="1" applyAlignment="1" applyProtection="1">
      <alignment horizontal="right"/>
    </xf>
    <xf numFmtId="0" fontId="15" fillId="0" borderId="4" xfId="0" applyFont="1" applyBorder="1" applyAlignment="1" applyProtection="1">
      <alignment horizontal="left"/>
    </xf>
    <xf numFmtId="0" fontId="16" fillId="0" borderId="0" xfId="0" applyFont="1" applyAlignment="1" applyProtection="1"/>
    <xf numFmtId="0" fontId="8" fillId="0" borderId="38" xfId="0" applyFont="1" applyBorder="1" applyAlignment="1" applyProtection="1">
      <alignment horizontal="center" vertical="center" wrapText="1"/>
    </xf>
    <xf numFmtId="0" fontId="8" fillId="0" borderId="39" xfId="0" applyFont="1" applyBorder="1" applyAlignment="1" applyProtection="1">
      <alignment horizontal="center" vertical="center" wrapText="1"/>
    </xf>
    <xf numFmtId="0" fontId="8" fillId="0" borderId="0" xfId="0" applyFont="1" applyAlignment="1" applyProtection="1"/>
    <xf numFmtId="0" fontId="5" fillId="37" borderId="3" xfId="0" applyFont="1" applyFill="1" applyBorder="1" applyAlignment="1" applyProtection="1">
      <protection locked="0"/>
    </xf>
    <xf numFmtId="14" fontId="5" fillId="37" borderId="3" xfId="0" applyNumberFormat="1" applyFont="1" applyFill="1" applyBorder="1" applyAlignment="1" applyProtection="1">
      <protection locked="0"/>
    </xf>
    <xf numFmtId="41" fontId="7" fillId="37" borderId="6" xfId="0" applyNumberFormat="1" applyFont="1" applyFill="1" applyBorder="1" applyProtection="1">
      <protection locked="0"/>
    </xf>
    <xf numFmtId="41" fontId="7" fillId="37" borderId="11" xfId="0" applyNumberFormat="1" applyFont="1" applyFill="1" applyBorder="1" applyProtection="1">
      <protection locked="0"/>
    </xf>
    <xf numFmtId="0" fontId="3" fillId="37" borderId="0" xfId="0" applyFont="1" applyFill="1" applyProtection="1">
      <protection locked="0"/>
    </xf>
  </cellXfs>
  <cellStyles count="8673">
    <cellStyle name="20% - Accent1" xfId="21" builtinId="30" customBuiltin="1"/>
    <cellStyle name="20% - Accent1 10" xfId="81"/>
    <cellStyle name="20% - Accent1 10 2" xfId="1835"/>
    <cellStyle name="20% - Accent1 10 2 2" xfId="3744"/>
    <cellStyle name="20% - Accent1 10 2 3" xfId="5889"/>
    <cellStyle name="20% - Accent1 10 3" xfId="3703"/>
    <cellStyle name="20% - Accent1 10 4" xfId="5890"/>
    <cellStyle name="20% - Accent1 10 5" xfId="8475"/>
    <cellStyle name="20% - Accent1 11" xfId="66"/>
    <cellStyle name="20% - Accent1 11 2" xfId="1836"/>
    <cellStyle name="20% - Accent1 11 3" xfId="3935"/>
    <cellStyle name="20% - Accent1 11 4" xfId="5888"/>
    <cellStyle name="20% - Accent1 11 5" xfId="8564"/>
    <cellStyle name="20% - Accent1 12" xfId="67"/>
    <cellStyle name="20% - Accent1 12 2" xfId="68"/>
    <cellStyle name="20% - Accent1 12 2 2" xfId="1838"/>
    <cellStyle name="20% - Accent1 12 2 3" xfId="4055"/>
    <cellStyle name="20% - Accent1 12 2 4" xfId="5886"/>
    <cellStyle name="20% - Accent1 12 3" xfId="1837"/>
    <cellStyle name="20% - Accent1 12 4" xfId="3723"/>
    <cellStyle name="20% - Accent1 12 5" xfId="5887"/>
    <cellStyle name="20% - Accent1 12 6" xfId="7716"/>
    <cellStyle name="20% - Accent1 13" xfId="80"/>
    <cellStyle name="20% - Accent1 13 2" xfId="1839"/>
    <cellStyle name="20% - Accent1 13 3" xfId="3924"/>
    <cellStyle name="20% - Accent1 13 4" xfId="5885"/>
    <cellStyle name="20% - Accent1 14" xfId="72"/>
    <cellStyle name="20% - Accent1 14 2" xfId="1840"/>
    <cellStyle name="20% - Accent1 14 3" xfId="3892"/>
    <cellStyle name="20% - Accent1 14 4" xfId="5884"/>
    <cellStyle name="20% - Accent1 15" xfId="65"/>
    <cellStyle name="20% - Accent1 15 2" xfId="1841"/>
    <cellStyle name="20% - Accent1 15 3" xfId="3765"/>
    <cellStyle name="20% - Accent1 15 4" xfId="5883"/>
    <cellStyle name="20% - Accent1 16" xfId="71"/>
    <cellStyle name="20% - Accent1 16 2" xfId="1842"/>
    <cellStyle name="20% - Accent1 16 3" xfId="3788"/>
    <cellStyle name="20% - Accent1 16 4" xfId="5882"/>
    <cellStyle name="20% - Accent1 17" xfId="76"/>
    <cellStyle name="20% - Accent1 17 2" xfId="1843"/>
    <cellStyle name="20% - Accent1 17 3" xfId="3402"/>
    <cellStyle name="20% - Accent1 17 4" xfId="5881"/>
    <cellStyle name="20% - Accent1 18" xfId="79"/>
    <cellStyle name="20% - Accent1 18 2" xfId="1844"/>
    <cellStyle name="20% - Accent1 18 3" xfId="4092"/>
    <cellStyle name="20% - Accent1 18 4" xfId="5830"/>
    <cellStyle name="20% - Accent1 19" xfId="1750"/>
    <cellStyle name="20% - Accent1 19 2" xfId="3000"/>
    <cellStyle name="20% - Accent1 19 3" xfId="4047"/>
    <cellStyle name="20% - Accent1 19 4" xfId="5880"/>
    <cellStyle name="20% - Accent1 2" xfId="75"/>
    <cellStyle name="20% - Accent1 2 10" xfId="3125"/>
    <cellStyle name="20% - Accent1 2 10 2" xfId="5878"/>
    <cellStyle name="20% - Accent1 2 11" xfId="4008"/>
    <cellStyle name="20% - Accent1 2 12" xfId="4725"/>
    <cellStyle name="20% - Accent1 2 13" xfId="5306"/>
    <cellStyle name="20% - Accent1 2 14" xfId="5879"/>
    <cellStyle name="20% - Accent1 2 15" xfId="7192"/>
    <cellStyle name="20% - Accent1 2 16" xfId="8630"/>
    <cellStyle name="20% - Accent1 2 2" xfId="63"/>
    <cellStyle name="20% - Accent1 2 2 10" xfId="5877"/>
    <cellStyle name="20% - Accent1 2 2 11" xfId="7238"/>
    <cellStyle name="20% - Accent1 2 2 2" xfId="74"/>
    <cellStyle name="20% - Accent1 2 2 2 10" xfId="7381"/>
    <cellStyle name="20% - Accent1 2 2 2 2" xfId="78"/>
    <cellStyle name="20% - Accent1 2 2 2 2 2" xfId="69"/>
    <cellStyle name="20% - Accent1 2 2 2 2 2 2" xfId="1849"/>
    <cellStyle name="20% - Accent1 2 2 2 2 2 3" xfId="3779"/>
    <cellStyle name="20% - Accent1 2 2 2 2 2 4" xfId="5874"/>
    <cellStyle name="20% - Accent1 2 2 2 2 2 5" xfId="8251"/>
    <cellStyle name="20% - Accent1 2 2 2 2 3" xfId="1848"/>
    <cellStyle name="20% - Accent1 2 2 2 2 3 2" xfId="5873"/>
    <cellStyle name="20% - Accent1 2 2 2 2 4" xfId="3639"/>
    <cellStyle name="20% - Accent1 2 2 2 2 5" xfId="4067"/>
    <cellStyle name="20% - Accent1 2 2 2 2 6" xfId="5203"/>
    <cellStyle name="20% - Accent1 2 2 2 2 7" xfId="5784"/>
    <cellStyle name="20% - Accent1 2 2 2 2 8" xfId="5875"/>
    <cellStyle name="20% - Accent1 2 2 2 2 9" xfId="7670"/>
    <cellStyle name="20% - Accent1 2 2 2 3" xfId="70"/>
    <cellStyle name="20% - Accent1 2 2 2 3 2" xfId="1850"/>
    <cellStyle name="20% - Accent1 2 2 2 3 3" xfId="3066"/>
    <cellStyle name="20% - Accent1 2 2 2 3 4" xfId="5872"/>
    <cellStyle name="20% - Accent1 2 2 2 3 5" xfId="7962"/>
    <cellStyle name="20% - Accent1 2 2 2 4" xfId="1847"/>
    <cellStyle name="20% - Accent1 2 2 2 4 2" xfId="5871"/>
    <cellStyle name="20% - Accent1 2 2 2 5" xfId="3339"/>
    <cellStyle name="20% - Accent1 2 2 2 6" xfId="4040"/>
    <cellStyle name="20% - Accent1 2 2 2 7" xfId="4914"/>
    <cellStyle name="20% - Accent1 2 2 2 8" xfId="5495"/>
    <cellStyle name="20% - Accent1 2 2 2 9" xfId="5876"/>
    <cellStyle name="20% - Accent1 2 2 3" xfId="83"/>
    <cellStyle name="20% - Accent1 2 2 3 2" xfId="64"/>
    <cellStyle name="20% - Accent1 2 2 3 2 2" xfId="1852"/>
    <cellStyle name="20% - Accent1 2 2 3 2 3" xfId="4003"/>
    <cellStyle name="20% - Accent1 2 2 3 2 4" xfId="5869"/>
    <cellStyle name="20% - Accent1 2 2 3 2 5" xfId="8108"/>
    <cellStyle name="20% - Accent1 2 2 3 3" xfId="1851"/>
    <cellStyle name="20% - Accent1 2 2 3 3 2" xfId="5868"/>
    <cellStyle name="20% - Accent1 2 2 3 4" xfId="3496"/>
    <cellStyle name="20% - Accent1 2 2 3 5" xfId="3869"/>
    <cellStyle name="20% - Accent1 2 2 3 6" xfId="5060"/>
    <cellStyle name="20% - Accent1 2 2 3 7" xfId="5641"/>
    <cellStyle name="20% - Accent1 2 2 3 8" xfId="5870"/>
    <cellStyle name="20% - Accent1 2 2 3 9" xfId="7527"/>
    <cellStyle name="20% - Accent1 2 2 4" xfId="82"/>
    <cellStyle name="20% - Accent1 2 2 4 2" xfId="1853"/>
    <cellStyle name="20% - Accent1 2 2 4 3" xfId="3405"/>
    <cellStyle name="20% - Accent1 2 2 4 4" xfId="5867"/>
    <cellStyle name="20% - Accent1 2 2 4 5" xfId="8455"/>
    <cellStyle name="20% - Accent1 2 2 5" xfId="1846"/>
    <cellStyle name="20% - Accent1 2 2 5 2" xfId="5866"/>
    <cellStyle name="20% - Accent1 2 2 5 3" xfId="8544"/>
    <cellStyle name="20% - Accent1 2 2 6" xfId="3194"/>
    <cellStyle name="20% - Accent1 2 2 6 2" xfId="7819"/>
    <cellStyle name="20% - Accent1 2 2 7" xfId="3706"/>
    <cellStyle name="20% - Accent1 2 2 8" xfId="4771"/>
    <cellStyle name="20% - Accent1 2 2 9" xfId="5352"/>
    <cellStyle name="20% - Accent1 2 3" xfId="73"/>
    <cellStyle name="20% - Accent1 2 3 10" xfId="7335"/>
    <cellStyle name="20% - Accent1 2 3 2" xfId="97"/>
    <cellStyle name="20% - Accent1 2 3 2 2" xfId="90"/>
    <cellStyle name="20% - Accent1 2 3 2 2 2" xfId="1856"/>
    <cellStyle name="20% - Accent1 2 3 2 2 3" xfId="3721"/>
    <cellStyle name="20% - Accent1 2 3 2 2 4" xfId="5907"/>
    <cellStyle name="20% - Accent1 2 3 2 2 5" xfId="8205"/>
    <cellStyle name="20% - Accent1 2 3 2 3" xfId="1855"/>
    <cellStyle name="20% - Accent1 2 3 2 3 2" xfId="5865"/>
    <cellStyle name="20% - Accent1 2 3 2 4" xfId="3593"/>
    <cellStyle name="20% - Accent1 2 3 2 5" xfId="3832"/>
    <cellStyle name="20% - Accent1 2 3 2 6" xfId="5157"/>
    <cellStyle name="20% - Accent1 2 3 2 7" xfId="5738"/>
    <cellStyle name="20% - Accent1 2 3 2 8" xfId="5905"/>
    <cellStyle name="20% - Accent1 2 3 2 9" xfId="7624"/>
    <cellStyle name="20% - Accent1 2 3 3" xfId="106"/>
    <cellStyle name="20% - Accent1 2 3 3 2" xfId="1857"/>
    <cellStyle name="20% - Accent1 2 3 3 3" xfId="3142"/>
    <cellStyle name="20% - Accent1 2 3 3 4" xfId="5864"/>
    <cellStyle name="20% - Accent1 2 3 3 5" xfId="7916"/>
    <cellStyle name="20% - Accent1 2 3 4" xfId="1854"/>
    <cellStyle name="20% - Accent1 2 3 4 2" xfId="5863"/>
    <cellStyle name="20% - Accent1 2 3 5" xfId="3293"/>
    <cellStyle name="20% - Accent1 2 3 6" xfId="3984"/>
    <cellStyle name="20% - Accent1 2 3 7" xfId="4868"/>
    <cellStyle name="20% - Accent1 2 3 8" xfId="5449"/>
    <cellStyle name="20% - Accent1 2 3 9" xfId="5906"/>
    <cellStyle name="20% - Accent1 2 4" xfId="99"/>
    <cellStyle name="20% - Accent1 2 4 2" xfId="88"/>
    <cellStyle name="20% - Accent1 2 4 2 2" xfId="1859"/>
    <cellStyle name="20% - Accent1 2 4 2 3" xfId="3047"/>
    <cellStyle name="20% - Accent1 2 4 2 4" xfId="5861"/>
    <cellStyle name="20% - Accent1 2 4 2 5" xfId="8062"/>
    <cellStyle name="20% - Accent1 2 4 3" xfId="1858"/>
    <cellStyle name="20% - Accent1 2 4 3 2" xfId="5860"/>
    <cellStyle name="20% - Accent1 2 4 4" xfId="3450"/>
    <cellStyle name="20% - Accent1 2 4 5" xfId="3799"/>
    <cellStyle name="20% - Accent1 2 4 6" xfId="5014"/>
    <cellStyle name="20% - Accent1 2 4 7" xfId="5595"/>
    <cellStyle name="20% - Accent1 2 4 8" xfId="5862"/>
    <cellStyle name="20% - Accent1 2 4 9" xfId="7481"/>
    <cellStyle name="20% - Accent1 2 5" xfId="104"/>
    <cellStyle name="20% - Accent1 2 5 2" xfId="85"/>
    <cellStyle name="20% - Accent1 2 5 2 2" xfId="1861"/>
    <cellStyle name="20% - Accent1 2 5 2 3" xfId="3971"/>
    <cellStyle name="20% - Accent1 2 5 2 4" xfId="5858"/>
    <cellStyle name="20% - Accent1 2 5 3" xfId="1860"/>
    <cellStyle name="20% - Accent1 2 5 4" xfId="3881"/>
    <cellStyle name="20% - Accent1 2 5 5" xfId="5859"/>
    <cellStyle name="20% - Accent1 2 5 6" xfId="8297"/>
    <cellStyle name="20% - Accent1 2 6" xfId="101"/>
    <cellStyle name="20% - Accent1 2 6 2" xfId="1862"/>
    <cellStyle name="20% - Accent1 2 6 3" xfId="3048"/>
    <cellStyle name="20% - Accent1 2 6 4" xfId="5857"/>
    <cellStyle name="20% - Accent1 2 6 5" xfId="8409"/>
    <cellStyle name="20% - Accent1 2 7" xfId="94"/>
    <cellStyle name="20% - Accent1 2 7 2" xfId="1863"/>
    <cellStyle name="20% - Accent1 2 7 3" xfId="3709"/>
    <cellStyle name="20% - Accent1 2 7 4" xfId="5856"/>
    <cellStyle name="20% - Accent1 2 7 5" xfId="8498"/>
    <cellStyle name="20% - Accent1 2 8" xfId="1817"/>
    <cellStyle name="20% - Accent1 2 8 2" xfId="3772"/>
    <cellStyle name="20% - Accent1 2 8 3" xfId="5855"/>
    <cellStyle name="20% - Accent1 2 8 4" xfId="7773"/>
    <cellStyle name="20% - Accent1 2 9" xfId="1845"/>
    <cellStyle name="20% - Accent1 2 9 2" xfId="3934"/>
    <cellStyle name="20% - Accent1 2 9 3" xfId="5854"/>
    <cellStyle name="20% - Accent1 20" xfId="1791"/>
    <cellStyle name="20% - Accent1 20 2" xfId="3767"/>
    <cellStyle name="20% - Accent1 20 3" xfId="5853"/>
    <cellStyle name="20% - Accent1 21" xfId="1834"/>
    <cellStyle name="20% - Accent1 21 2" xfId="4056"/>
    <cellStyle name="20% - Accent1 21 3" xfId="5852"/>
    <cellStyle name="20% - Accent1 22" xfId="3029"/>
    <cellStyle name="20% - Accent1 23" xfId="3970"/>
    <cellStyle name="20% - Accent1 24" xfId="4668"/>
    <cellStyle name="20% - Accent1 25" xfId="5249"/>
    <cellStyle name="20% - Accent1 26" xfId="5891"/>
    <cellStyle name="20% - Accent1 27" xfId="7130"/>
    <cellStyle name="20% - Accent1 28" xfId="7135"/>
    <cellStyle name="20% - Accent1 29" xfId="77"/>
    <cellStyle name="20% - Accent1 3" xfId="87"/>
    <cellStyle name="20% - Accent1 3 10" xfId="5329"/>
    <cellStyle name="20% - Accent1 3 11" xfId="5851"/>
    <cellStyle name="20% - Accent1 3 12" xfId="7215"/>
    <cellStyle name="20% - Accent1 3 2" xfId="103"/>
    <cellStyle name="20% - Accent1 3 2 10" xfId="7358"/>
    <cellStyle name="20% - Accent1 3 2 2" xfId="92"/>
    <cellStyle name="20% - Accent1 3 2 2 2" xfId="89"/>
    <cellStyle name="20% - Accent1 3 2 2 2 2" xfId="1867"/>
    <cellStyle name="20% - Accent1 3 2 2 2 3" xfId="3884"/>
    <cellStyle name="20% - Accent1 3 2 2 2 4" xfId="5848"/>
    <cellStyle name="20% - Accent1 3 2 2 2 5" xfId="8228"/>
    <cellStyle name="20% - Accent1 3 2 2 3" xfId="1866"/>
    <cellStyle name="20% - Accent1 3 2 2 3 2" xfId="5847"/>
    <cellStyle name="20% - Accent1 3 2 2 4" xfId="3616"/>
    <cellStyle name="20% - Accent1 3 2 2 5" xfId="3816"/>
    <cellStyle name="20% - Accent1 3 2 2 6" xfId="5180"/>
    <cellStyle name="20% - Accent1 3 2 2 7" xfId="5761"/>
    <cellStyle name="20% - Accent1 3 2 2 8" xfId="5849"/>
    <cellStyle name="20% - Accent1 3 2 2 9" xfId="7647"/>
    <cellStyle name="20% - Accent1 3 2 3" xfId="105"/>
    <cellStyle name="20% - Accent1 3 2 3 2" xfId="1868"/>
    <cellStyle name="20% - Accent1 3 2 3 3" xfId="3887"/>
    <cellStyle name="20% - Accent1 3 2 3 4" xfId="5846"/>
    <cellStyle name="20% - Accent1 3 2 3 5" xfId="7939"/>
    <cellStyle name="20% - Accent1 3 2 4" xfId="1865"/>
    <cellStyle name="20% - Accent1 3 2 4 2" xfId="5908"/>
    <cellStyle name="20% - Accent1 3 2 5" xfId="3316"/>
    <cellStyle name="20% - Accent1 3 2 6" xfId="3732"/>
    <cellStyle name="20% - Accent1 3 2 7" xfId="4891"/>
    <cellStyle name="20% - Accent1 3 2 8" xfId="5472"/>
    <cellStyle name="20% - Accent1 3 2 9" xfId="5850"/>
    <cellStyle name="20% - Accent1 3 3" xfId="98"/>
    <cellStyle name="20% - Accent1 3 3 2" xfId="91"/>
    <cellStyle name="20% - Accent1 3 3 2 2" xfId="1870"/>
    <cellStyle name="20% - Accent1 3 3 2 3" xfId="3760"/>
    <cellStyle name="20% - Accent1 3 3 2 4" xfId="5892"/>
    <cellStyle name="20% - Accent1 3 3 2 5" xfId="8085"/>
    <cellStyle name="20% - Accent1 3 3 3" xfId="1869"/>
    <cellStyle name="20% - Accent1 3 3 3 2" xfId="5893"/>
    <cellStyle name="20% - Accent1 3 3 4" xfId="3473"/>
    <cellStyle name="20% - Accent1 3 3 5" xfId="3977"/>
    <cellStyle name="20% - Accent1 3 3 6" xfId="5037"/>
    <cellStyle name="20% - Accent1 3 3 7" xfId="5618"/>
    <cellStyle name="20% - Accent1 3 3 8" xfId="5845"/>
    <cellStyle name="20% - Accent1 3 3 9" xfId="7504"/>
    <cellStyle name="20% - Accent1 3 4" xfId="107"/>
    <cellStyle name="20% - Accent1 3 4 2" xfId="1871"/>
    <cellStyle name="20% - Accent1 3 4 3" xfId="3073"/>
    <cellStyle name="20% - Accent1 3 4 4" xfId="5844"/>
    <cellStyle name="20% - Accent1 3 4 5" xfId="8432"/>
    <cellStyle name="20% - Accent1 3 5" xfId="96"/>
    <cellStyle name="20% - Accent1 3 5 2" xfId="1872"/>
    <cellStyle name="20% - Accent1 3 5 3" xfId="4000"/>
    <cellStyle name="20% - Accent1 3 5 4" xfId="5843"/>
    <cellStyle name="20% - Accent1 3 5 5" xfId="8521"/>
    <cellStyle name="20% - Accent1 3 6" xfId="1864"/>
    <cellStyle name="20% - Accent1 3 6 2" xfId="5842"/>
    <cellStyle name="20% - Accent1 3 6 3" xfId="7796"/>
    <cellStyle name="20% - Accent1 3 7" xfId="3168"/>
    <cellStyle name="20% - Accent1 3 8" xfId="3859"/>
    <cellStyle name="20% - Accent1 3 9" xfId="4748"/>
    <cellStyle name="20% - Accent1 30" xfId="8589"/>
    <cellStyle name="20% - Accent1 4" xfId="93"/>
    <cellStyle name="20% - Accent1 4 10" xfId="5841"/>
    <cellStyle name="20% - Accent1 4 11" xfId="7169"/>
    <cellStyle name="20% - Accent1 4 2" xfId="86"/>
    <cellStyle name="20% - Accent1 4 2 10" xfId="7312"/>
    <cellStyle name="20% - Accent1 4 2 2" xfId="102"/>
    <cellStyle name="20% - Accent1 4 2 2 2" xfId="95"/>
    <cellStyle name="20% - Accent1 4 2 2 2 2" xfId="1876"/>
    <cellStyle name="20% - Accent1 4 2 2 2 3" xfId="3693"/>
    <cellStyle name="20% - Accent1 4 2 2 2 4" xfId="5838"/>
    <cellStyle name="20% - Accent1 4 2 2 2 5" xfId="8182"/>
    <cellStyle name="20% - Accent1 4 2 2 3" xfId="1875"/>
    <cellStyle name="20% - Accent1 4 2 2 3 2" xfId="5837"/>
    <cellStyle name="20% - Accent1 4 2 2 4" xfId="3570"/>
    <cellStyle name="20% - Accent1 4 2 2 5" xfId="4011"/>
    <cellStyle name="20% - Accent1 4 2 2 6" xfId="5134"/>
    <cellStyle name="20% - Accent1 4 2 2 7" xfId="5715"/>
    <cellStyle name="20% - Accent1 4 2 2 8" xfId="5839"/>
    <cellStyle name="20% - Accent1 4 2 2 9" xfId="7601"/>
    <cellStyle name="20% - Accent1 4 2 3" xfId="84"/>
    <cellStyle name="20% - Accent1 4 2 3 2" xfId="1877"/>
    <cellStyle name="20% - Accent1 4 2 3 3" xfId="3989"/>
    <cellStyle name="20% - Accent1 4 2 3 4" xfId="5836"/>
    <cellStyle name="20% - Accent1 4 2 3 5" xfId="7893"/>
    <cellStyle name="20% - Accent1 4 2 4" xfId="1874"/>
    <cellStyle name="20% - Accent1 4 2 4 2" xfId="5835"/>
    <cellStyle name="20% - Accent1 4 2 5" xfId="3270"/>
    <cellStyle name="20% - Accent1 4 2 6" xfId="3910"/>
    <cellStyle name="20% - Accent1 4 2 7" xfId="4845"/>
    <cellStyle name="20% - Accent1 4 2 8" xfId="5426"/>
    <cellStyle name="20% - Accent1 4 2 9" xfId="5840"/>
    <cellStyle name="20% - Accent1 4 3" xfId="100"/>
    <cellStyle name="20% - Accent1 4 3 2" xfId="108"/>
    <cellStyle name="20% - Accent1 4 3 2 2" xfId="1879"/>
    <cellStyle name="20% - Accent1 4 3 2 3" xfId="3860"/>
    <cellStyle name="20% - Accent1 4 3 2 4" xfId="5833"/>
    <cellStyle name="20% - Accent1 4 3 2 5" xfId="8042"/>
    <cellStyle name="20% - Accent1 4 3 3" xfId="1878"/>
    <cellStyle name="20% - Accent1 4 3 3 2" xfId="5832"/>
    <cellStyle name="20% - Accent1 4 3 4" xfId="3430"/>
    <cellStyle name="20% - Accent1 4 3 5" xfId="4010"/>
    <cellStyle name="20% - Accent1 4 3 6" xfId="4994"/>
    <cellStyle name="20% - Accent1 4 3 7" xfId="5575"/>
    <cellStyle name="20% - Accent1 4 3 8" xfId="5834"/>
    <cellStyle name="20% - Accent1 4 3 9" xfId="7461"/>
    <cellStyle name="20% - Accent1 4 4" xfId="109"/>
    <cellStyle name="20% - Accent1 4 4 2" xfId="1880"/>
    <cellStyle name="20% - Accent1 4 4 3" xfId="3988"/>
    <cellStyle name="20% - Accent1 4 4 4" xfId="5831"/>
    <cellStyle name="20% - Accent1 4 4 5" xfId="7750"/>
    <cellStyle name="20% - Accent1 4 5" xfId="1873"/>
    <cellStyle name="20% - Accent1 4 5 2" xfId="5894"/>
    <cellStyle name="20% - Accent1 4 6" xfId="3101"/>
    <cellStyle name="20% - Accent1 4 7" xfId="4006"/>
    <cellStyle name="20% - Accent1 4 8" xfId="4702"/>
    <cellStyle name="20% - Accent1 4 9" xfId="5283"/>
    <cellStyle name="20% - Accent1 5" xfId="110"/>
    <cellStyle name="20% - Accent1 5 10" xfId="5895"/>
    <cellStyle name="20% - Accent1 5 11" xfId="7152"/>
    <cellStyle name="20% - Accent1 5 2" xfId="111"/>
    <cellStyle name="20% - Accent1 5 2 10" xfId="7295"/>
    <cellStyle name="20% - Accent1 5 2 2" xfId="112"/>
    <cellStyle name="20% - Accent1 5 2 2 2" xfId="113"/>
    <cellStyle name="20% - Accent1 5 2 2 2 2" xfId="1884"/>
    <cellStyle name="20% - Accent1 5 2 2 2 3" xfId="3834"/>
    <cellStyle name="20% - Accent1 5 2 2 2 4" xfId="5898"/>
    <cellStyle name="20% - Accent1 5 2 2 2 5" xfId="8165"/>
    <cellStyle name="20% - Accent1 5 2 2 3" xfId="1883"/>
    <cellStyle name="20% - Accent1 5 2 2 3 2" xfId="5899"/>
    <cellStyle name="20% - Accent1 5 2 2 4" xfId="3553"/>
    <cellStyle name="20% - Accent1 5 2 2 5" xfId="3903"/>
    <cellStyle name="20% - Accent1 5 2 2 6" xfId="5117"/>
    <cellStyle name="20% - Accent1 5 2 2 7" xfId="5698"/>
    <cellStyle name="20% - Accent1 5 2 2 8" xfId="5897"/>
    <cellStyle name="20% - Accent1 5 2 2 9" xfId="7584"/>
    <cellStyle name="20% - Accent1 5 2 3" xfId="114"/>
    <cellStyle name="20% - Accent1 5 2 3 2" xfId="1885"/>
    <cellStyle name="20% - Accent1 5 2 3 3" xfId="3946"/>
    <cellStyle name="20% - Accent1 5 2 3 4" xfId="5900"/>
    <cellStyle name="20% - Accent1 5 2 3 5" xfId="7876"/>
    <cellStyle name="20% - Accent1 5 2 4" xfId="1882"/>
    <cellStyle name="20% - Accent1 5 2 4 2" xfId="5901"/>
    <cellStyle name="20% - Accent1 5 2 5" xfId="3253"/>
    <cellStyle name="20% - Accent1 5 2 6" xfId="3404"/>
    <cellStyle name="20% - Accent1 5 2 7" xfId="4828"/>
    <cellStyle name="20% - Accent1 5 2 8" xfId="5409"/>
    <cellStyle name="20% - Accent1 5 2 9" xfId="5896"/>
    <cellStyle name="20% - Accent1 5 3" xfId="115"/>
    <cellStyle name="20% - Accent1 5 3 2" xfId="116"/>
    <cellStyle name="20% - Accent1 5 3 2 2" xfId="1887"/>
    <cellStyle name="20% - Accent1 5 3 2 3" xfId="3754"/>
    <cellStyle name="20% - Accent1 5 3 2 4" xfId="5903"/>
    <cellStyle name="20% - Accent1 5 3 2 5" xfId="8015"/>
    <cellStyle name="20% - Accent1 5 3 3" xfId="1886"/>
    <cellStyle name="20% - Accent1 5 3 3 2" xfId="5904"/>
    <cellStyle name="20% - Accent1 5 3 4" xfId="3395"/>
    <cellStyle name="20% - Accent1 5 3 5" xfId="3724"/>
    <cellStyle name="20% - Accent1 5 3 6" xfId="4967"/>
    <cellStyle name="20% - Accent1 5 3 7" xfId="5548"/>
    <cellStyle name="20% - Accent1 5 3 8" xfId="5902"/>
    <cellStyle name="20% - Accent1 5 3 9" xfId="7434"/>
    <cellStyle name="20% - Accent1 5 4" xfId="117"/>
    <cellStyle name="20% - Accent1 5 4 2" xfId="1888"/>
    <cellStyle name="20% - Accent1 5 4 3" xfId="3718"/>
    <cellStyle name="20% - Accent1 5 4 4" xfId="5909"/>
    <cellStyle name="20% - Accent1 5 4 5" xfId="7733"/>
    <cellStyle name="20% - Accent1 5 5" xfId="1881"/>
    <cellStyle name="20% - Accent1 5 5 2" xfId="5910"/>
    <cellStyle name="20% - Accent1 5 6" xfId="3084"/>
    <cellStyle name="20% - Accent1 5 7" xfId="3846"/>
    <cellStyle name="20% - Accent1 5 8" xfId="4685"/>
    <cellStyle name="20% - Accent1 5 9" xfId="5266"/>
    <cellStyle name="20% - Accent1 6" xfId="118"/>
    <cellStyle name="20% - Accent1 6 10" xfId="5911"/>
    <cellStyle name="20% - Accent1 6 11" xfId="7258"/>
    <cellStyle name="20% - Accent1 6 2" xfId="119"/>
    <cellStyle name="20% - Accent1 6 2 10" xfId="7401"/>
    <cellStyle name="20% - Accent1 6 2 2" xfId="120"/>
    <cellStyle name="20% - Accent1 6 2 2 2" xfId="121"/>
    <cellStyle name="20% - Accent1 6 2 2 2 2" xfId="1892"/>
    <cellStyle name="20% - Accent1 6 2 2 2 3" xfId="4101"/>
    <cellStyle name="20% - Accent1 6 2 2 2 4" xfId="5914"/>
    <cellStyle name="20% - Accent1 6 2 2 2 5" xfId="8271"/>
    <cellStyle name="20% - Accent1 6 2 2 3" xfId="1891"/>
    <cellStyle name="20% - Accent1 6 2 2 3 2" xfId="5915"/>
    <cellStyle name="20% - Accent1 6 2 2 4" xfId="3659"/>
    <cellStyle name="20% - Accent1 6 2 2 5" xfId="4091"/>
    <cellStyle name="20% - Accent1 6 2 2 6" xfId="5223"/>
    <cellStyle name="20% - Accent1 6 2 2 7" xfId="5804"/>
    <cellStyle name="20% - Accent1 6 2 2 8" xfId="5913"/>
    <cellStyle name="20% - Accent1 6 2 2 9" xfId="7690"/>
    <cellStyle name="20% - Accent1 6 2 3" xfId="122"/>
    <cellStyle name="20% - Accent1 6 2 3 2" xfId="1893"/>
    <cellStyle name="20% - Accent1 6 2 3 3" xfId="3804"/>
    <cellStyle name="20% - Accent1 6 2 3 4" xfId="5916"/>
    <cellStyle name="20% - Accent1 6 2 3 5" xfId="7982"/>
    <cellStyle name="20% - Accent1 6 2 4" xfId="1890"/>
    <cellStyle name="20% - Accent1 6 2 4 2" xfId="5917"/>
    <cellStyle name="20% - Accent1 6 2 5" xfId="3359"/>
    <cellStyle name="20% - Accent1 6 2 6" xfId="3855"/>
    <cellStyle name="20% - Accent1 6 2 7" xfId="4934"/>
    <cellStyle name="20% - Accent1 6 2 8" xfId="5515"/>
    <cellStyle name="20% - Accent1 6 2 9" xfId="5912"/>
    <cellStyle name="20% - Accent1 6 3" xfId="123"/>
    <cellStyle name="20% - Accent1 6 3 2" xfId="124"/>
    <cellStyle name="20% - Accent1 6 3 2 2" xfId="1895"/>
    <cellStyle name="20% - Accent1 6 3 2 3" xfId="3827"/>
    <cellStyle name="20% - Accent1 6 3 2 4" xfId="5919"/>
    <cellStyle name="20% - Accent1 6 3 2 5" xfId="8128"/>
    <cellStyle name="20% - Accent1 6 3 3" xfId="1894"/>
    <cellStyle name="20% - Accent1 6 3 3 2" xfId="5920"/>
    <cellStyle name="20% - Accent1 6 3 4" xfId="3516"/>
    <cellStyle name="20% - Accent1 6 3 5" xfId="3800"/>
    <cellStyle name="20% - Accent1 6 3 6" xfId="5080"/>
    <cellStyle name="20% - Accent1 6 3 7" xfId="5661"/>
    <cellStyle name="20% - Accent1 6 3 8" xfId="5918"/>
    <cellStyle name="20% - Accent1 6 3 9" xfId="7547"/>
    <cellStyle name="20% - Accent1 6 4" xfId="125"/>
    <cellStyle name="20% - Accent1 6 4 2" xfId="1896"/>
    <cellStyle name="20% - Accent1 6 4 3" xfId="3771"/>
    <cellStyle name="20% - Accent1 6 4 4" xfId="5921"/>
    <cellStyle name="20% - Accent1 6 4 5" xfId="7839"/>
    <cellStyle name="20% - Accent1 6 5" xfId="1889"/>
    <cellStyle name="20% - Accent1 6 5 2" xfId="5922"/>
    <cellStyle name="20% - Accent1 6 6" xfId="3214"/>
    <cellStyle name="20% - Accent1 6 7" xfId="3854"/>
    <cellStyle name="20% - Accent1 6 8" xfId="4791"/>
    <cellStyle name="20% - Accent1 6 9" xfId="5372"/>
    <cellStyle name="20% - Accent1 7" xfId="126"/>
    <cellStyle name="20% - Accent1 7 10" xfId="7278"/>
    <cellStyle name="20% - Accent1 7 2" xfId="127"/>
    <cellStyle name="20% - Accent1 7 2 2" xfId="128"/>
    <cellStyle name="20% - Accent1 7 2 2 2" xfId="1899"/>
    <cellStyle name="20% - Accent1 7 2 2 3" xfId="3072"/>
    <cellStyle name="20% - Accent1 7 2 2 4" xfId="5925"/>
    <cellStyle name="20% - Accent1 7 2 2 5" xfId="8148"/>
    <cellStyle name="20% - Accent1 7 2 3" xfId="1898"/>
    <cellStyle name="20% - Accent1 7 2 3 2" xfId="5926"/>
    <cellStyle name="20% - Accent1 7 2 4" xfId="3536"/>
    <cellStyle name="20% - Accent1 7 2 5" xfId="3972"/>
    <cellStyle name="20% - Accent1 7 2 6" xfId="5100"/>
    <cellStyle name="20% - Accent1 7 2 7" xfId="5681"/>
    <cellStyle name="20% - Accent1 7 2 8" xfId="5924"/>
    <cellStyle name="20% - Accent1 7 2 9" xfId="7567"/>
    <cellStyle name="20% - Accent1 7 3" xfId="129"/>
    <cellStyle name="20% - Accent1 7 3 2" xfId="1900"/>
    <cellStyle name="20% - Accent1 7 3 3" xfId="3863"/>
    <cellStyle name="20% - Accent1 7 3 4" xfId="5927"/>
    <cellStyle name="20% - Accent1 7 3 5" xfId="7859"/>
    <cellStyle name="20% - Accent1 7 4" xfId="1897"/>
    <cellStyle name="20% - Accent1 7 4 2" xfId="5928"/>
    <cellStyle name="20% - Accent1 7 5" xfId="3234"/>
    <cellStyle name="20% - Accent1 7 6" xfId="3882"/>
    <cellStyle name="20% - Accent1 7 7" xfId="4811"/>
    <cellStyle name="20% - Accent1 7 8" xfId="5392"/>
    <cellStyle name="20% - Accent1 7 9" xfId="5923"/>
    <cellStyle name="20% - Accent1 8" xfId="130"/>
    <cellStyle name="20% - Accent1 8 2" xfId="131"/>
    <cellStyle name="20% - Accent1 8 2 2" xfId="1902"/>
    <cellStyle name="20% - Accent1 8 2 3" xfId="4004"/>
    <cellStyle name="20% - Accent1 8 2 4" xfId="5930"/>
    <cellStyle name="20% - Accent1 8 2 5" xfId="8002"/>
    <cellStyle name="20% - Accent1 8 3" xfId="1901"/>
    <cellStyle name="20% - Accent1 8 3 2" xfId="5931"/>
    <cellStyle name="20% - Accent1 8 4" xfId="3380"/>
    <cellStyle name="20% - Accent1 8 5" xfId="3870"/>
    <cellStyle name="20% - Accent1 8 6" xfId="4954"/>
    <cellStyle name="20% - Accent1 8 7" xfId="5535"/>
    <cellStyle name="20% - Accent1 8 8" xfId="5929"/>
    <cellStyle name="20% - Accent1 8 9" xfId="7421"/>
    <cellStyle name="20% - Accent1 9" xfId="132"/>
    <cellStyle name="20% - Accent1 9 2" xfId="1903"/>
    <cellStyle name="20% - Accent1 9 3" xfId="3873"/>
    <cellStyle name="20% - Accent1 9 4" xfId="5932"/>
    <cellStyle name="20% - Accent1 9 5" xfId="8386"/>
    <cellStyle name="20% - Accent2" xfId="25" builtinId="34" customBuiltin="1"/>
    <cellStyle name="20% - Accent2 10" xfId="134"/>
    <cellStyle name="20% - Accent2 10 2" xfId="1905"/>
    <cellStyle name="20% - Accent2 10 2 2" xfId="3872"/>
    <cellStyle name="20% - Accent2 10 2 3" xfId="5935"/>
    <cellStyle name="20% - Accent2 10 3" xfId="3694"/>
    <cellStyle name="20% - Accent2 10 4" xfId="5934"/>
    <cellStyle name="20% - Accent2 10 5" xfId="8476"/>
    <cellStyle name="20% - Accent2 11" xfId="135"/>
    <cellStyle name="20% - Accent2 11 2" xfId="1906"/>
    <cellStyle name="20% - Accent2 11 3" xfId="3828"/>
    <cellStyle name="20% - Accent2 11 4" xfId="5936"/>
    <cellStyle name="20% - Accent2 11 5" xfId="8565"/>
    <cellStyle name="20% - Accent2 12" xfId="136"/>
    <cellStyle name="20% - Accent2 12 2" xfId="137"/>
    <cellStyle name="20% - Accent2 12 2 2" xfId="1908"/>
    <cellStyle name="20% - Accent2 12 2 3" xfId="3746"/>
    <cellStyle name="20% - Accent2 12 2 4" xfId="5938"/>
    <cellStyle name="20% - Accent2 12 3" xfId="1907"/>
    <cellStyle name="20% - Accent2 12 4" xfId="3848"/>
    <cellStyle name="20% - Accent2 12 5" xfId="5937"/>
    <cellStyle name="20% - Accent2 12 6" xfId="7717"/>
    <cellStyle name="20% - Accent2 13" xfId="138"/>
    <cellStyle name="20% - Accent2 13 2" xfId="1909"/>
    <cellStyle name="20% - Accent2 13 3" xfId="3850"/>
    <cellStyle name="20% - Accent2 13 4" xfId="5939"/>
    <cellStyle name="20% - Accent2 14" xfId="139"/>
    <cellStyle name="20% - Accent2 14 2" xfId="1910"/>
    <cellStyle name="20% - Accent2 14 3" xfId="4066"/>
    <cellStyle name="20% - Accent2 14 4" xfId="5940"/>
    <cellStyle name="20% - Accent2 15" xfId="140"/>
    <cellStyle name="20% - Accent2 15 2" xfId="1911"/>
    <cellStyle name="20% - Accent2 15 3" xfId="3955"/>
    <cellStyle name="20% - Accent2 15 4" xfId="5941"/>
    <cellStyle name="20% - Accent2 16" xfId="141"/>
    <cellStyle name="20% - Accent2 16 2" xfId="1912"/>
    <cellStyle name="20% - Accent2 16 3" xfId="3707"/>
    <cellStyle name="20% - Accent2 16 4" xfId="5942"/>
    <cellStyle name="20% - Accent2 17" xfId="142"/>
    <cellStyle name="20% - Accent2 17 2" xfId="1913"/>
    <cellStyle name="20% - Accent2 17 3" xfId="3815"/>
    <cellStyle name="20% - Accent2 17 4" xfId="5943"/>
    <cellStyle name="20% - Accent2 18" xfId="143"/>
    <cellStyle name="20% - Accent2 18 2" xfId="1914"/>
    <cellStyle name="20% - Accent2 18 3" xfId="4030"/>
    <cellStyle name="20% - Accent2 18 4" xfId="5944"/>
    <cellStyle name="20% - Accent2 19" xfId="1751"/>
    <cellStyle name="20% - Accent2 19 2" xfId="3001"/>
    <cellStyle name="20% - Accent2 19 3" xfId="3920"/>
    <cellStyle name="20% - Accent2 19 4" xfId="5945"/>
    <cellStyle name="20% - Accent2 2" xfId="144"/>
    <cellStyle name="20% - Accent2 2 10" xfId="3128"/>
    <cellStyle name="20% - Accent2 2 10 2" xfId="5947"/>
    <cellStyle name="20% - Accent2 2 11" xfId="3054"/>
    <cellStyle name="20% - Accent2 2 12" xfId="4727"/>
    <cellStyle name="20% - Accent2 2 13" xfId="5308"/>
    <cellStyle name="20% - Accent2 2 14" xfId="5946"/>
    <cellStyle name="20% - Accent2 2 15" xfId="7194"/>
    <cellStyle name="20% - Accent2 2 16" xfId="8634"/>
    <cellStyle name="20% - Accent2 2 2" xfId="145"/>
    <cellStyle name="20% - Accent2 2 2 10" xfId="5948"/>
    <cellStyle name="20% - Accent2 2 2 11" xfId="7240"/>
    <cellStyle name="20% - Accent2 2 2 2" xfId="146"/>
    <cellStyle name="20% - Accent2 2 2 2 10" xfId="7383"/>
    <cellStyle name="20% - Accent2 2 2 2 2" xfId="147"/>
    <cellStyle name="20% - Accent2 2 2 2 2 2" xfId="148"/>
    <cellStyle name="20% - Accent2 2 2 2 2 2 2" xfId="1919"/>
    <cellStyle name="20% - Accent2 2 2 2 2 2 3" xfId="3952"/>
    <cellStyle name="20% - Accent2 2 2 2 2 2 4" xfId="5951"/>
    <cellStyle name="20% - Accent2 2 2 2 2 2 5" xfId="8253"/>
    <cellStyle name="20% - Accent2 2 2 2 2 3" xfId="1918"/>
    <cellStyle name="20% - Accent2 2 2 2 2 3 2" xfId="5952"/>
    <cellStyle name="20% - Accent2 2 2 2 2 4" xfId="3641"/>
    <cellStyle name="20% - Accent2 2 2 2 2 5" xfId="4080"/>
    <cellStyle name="20% - Accent2 2 2 2 2 6" xfId="5205"/>
    <cellStyle name="20% - Accent2 2 2 2 2 7" xfId="5786"/>
    <cellStyle name="20% - Accent2 2 2 2 2 8" xfId="5950"/>
    <cellStyle name="20% - Accent2 2 2 2 2 9" xfId="7672"/>
    <cellStyle name="20% - Accent2 2 2 2 3" xfId="149"/>
    <cellStyle name="20% - Accent2 2 2 2 3 2" xfId="1920"/>
    <cellStyle name="20% - Accent2 2 2 2 3 3" xfId="3847"/>
    <cellStyle name="20% - Accent2 2 2 2 3 4" xfId="5953"/>
    <cellStyle name="20% - Accent2 2 2 2 3 5" xfId="7964"/>
    <cellStyle name="20% - Accent2 2 2 2 4" xfId="1917"/>
    <cellStyle name="20% - Accent2 2 2 2 4 2" xfId="5954"/>
    <cellStyle name="20% - Accent2 2 2 2 5" xfId="3341"/>
    <cellStyle name="20% - Accent2 2 2 2 6" xfId="4050"/>
    <cellStyle name="20% - Accent2 2 2 2 7" xfId="4916"/>
    <cellStyle name="20% - Accent2 2 2 2 8" xfId="5497"/>
    <cellStyle name="20% - Accent2 2 2 2 9" xfId="5949"/>
    <cellStyle name="20% - Accent2 2 2 3" xfId="150"/>
    <cellStyle name="20% - Accent2 2 2 3 2" xfId="151"/>
    <cellStyle name="20% - Accent2 2 2 3 2 2" xfId="1922"/>
    <cellStyle name="20% - Accent2 2 2 3 2 3" xfId="4039"/>
    <cellStyle name="20% - Accent2 2 2 3 2 4" xfId="5956"/>
    <cellStyle name="20% - Accent2 2 2 3 2 5" xfId="8110"/>
    <cellStyle name="20% - Accent2 2 2 3 3" xfId="1921"/>
    <cellStyle name="20% - Accent2 2 2 3 3 2" xfId="5957"/>
    <cellStyle name="20% - Accent2 2 2 3 4" xfId="3498"/>
    <cellStyle name="20% - Accent2 2 2 3 5" xfId="3953"/>
    <cellStyle name="20% - Accent2 2 2 3 6" xfId="5062"/>
    <cellStyle name="20% - Accent2 2 2 3 7" xfId="5643"/>
    <cellStyle name="20% - Accent2 2 2 3 8" xfId="5955"/>
    <cellStyle name="20% - Accent2 2 2 3 9" xfId="7529"/>
    <cellStyle name="20% - Accent2 2 2 4" xfId="152"/>
    <cellStyle name="20% - Accent2 2 2 4 2" xfId="1923"/>
    <cellStyle name="20% - Accent2 2 2 4 3" xfId="3840"/>
    <cellStyle name="20% - Accent2 2 2 4 4" xfId="5958"/>
    <cellStyle name="20% - Accent2 2 2 4 5" xfId="8457"/>
    <cellStyle name="20% - Accent2 2 2 5" xfId="1916"/>
    <cellStyle name="20% - Accent2 2 2 5 2" xfId="5959"/>
    <cellStyle name="20% - Accent2 2 2 5 3" xfId="8546"/>
    <cellStyle name="20% - Accent2 2 2 6" xfId="3196"/>
    <cellStyle name="20% - Accent2 2 2 6 2" xfId="7821"/>
    <cellStyle name="20% - Accent2 2 2 7" xfId="3163"/>
    <cellStyle name="20% - Accent2 2 2 8" xfId="4773"/>
    <cellStyle name="20% - Accent2 2 2 9" xfId="5354"/>
    <cellStyle name="20% - Accent2 2 3" xfId="153"/>
    <cellStyle name="20% - Accent2 2 3 10" xfId="7337"/>
    <cellStyle name="20% - Accent2 2 3 2" xfId="154"/>
    <cellStyle name="20% - Accent2 2 3 2 2" xfId="155"/>
    <cellStyle name="20% - Accent2 2 3 2 2 2" xfId="1926"/>
    <cellStyle name="20% - Accent2 2 3 2 2 3" xfId="3937"/>
    <cellStyle name="20% - Accent2 2 3 2 2 4" xfId="5962"/>
    <cellStyle name="20% - Accent2 2 3 2 2 5" xfId="8207"/>
    <cellStyle name="20% - Accent2 2 3 2 3" xfId="1925"/>
    <cellStyle name="20% - Accent2 2 3 2 3 2" xfId="5963"/>
    <cellStyle name="20% - Accent2 2 3 2 4" xfId="3595"/>
    <cellStyle name="20% - Accent2 2 3 2 5" xfId="3713"/>
    <cellStyle name="20% - Accent2 2 3 2 6" xfId="5159"/>
    <cellStyle name="20% - Accent2 2 3 2 7" xfId="5740"/>
    <cellStyle name="20% - Accent2 2 3 2 8" xfId="5961"/>
    <cellStyle name="20% - Accent2 2 3 2 9" xfId="7626"/>
    <cellStyle name="20% - Accent2 2 3 3" xfId="156"/>
    <cellStyle name="20% - Accent2 2 3 3 2" xfId="1927"/>
    <cellStyle name="20% - Accent2 2 3 3 3" xfId="3968"/>
    <cellStyle name="20% - Accent2 2 3 3 4" xfId="5964"/>
    <cellStyle name="20% - Accent2 2 3 3 5" xfId="7918"/>
    <cellStyle name="20% - Accent2 2 3 4" xfId="1924"/>
    <cellStyle name="20% - Accent2 2 3 4 2" xfId="5965"/>
    <cellStyle name="20% - Accent2 2 3 5" xfId="3295"/>
    <cellStyle name="20% - Accent2 2 3 6" xfId="3895"/>
    <cellStyle name="20% - Accent2 2 3 7" xfId="4870"/>
    <cellStyle name="20% - Accent2 2 3 8" xfId="5451"/>
    <cellStyle name="20% - Accent2 2 3 9" xfId="5960"/>
    <cellStyle name="20% - Accent2 2 4" xfId="157"/>
    <cellStyle name="20% - Accent2 2 4 2" xfId="158"/>
    <cellStyle name="20% - Accent2 2 4 2 2" xfId="1929"/>
    <cellStyle name="20% - Accent2 2 4 2 3" xfId="4064"/>
    <cellStyle name="20% - Accent2 2 4 2 4" xfId="5967"/>
    <cellStyle name="20% - Accent2 2 4 2 5" xfId="8064"/>
    <cellStyle name="20% - Accent2 2 4 3" xfId="1928"/>
    <cellStyle name="20% - Accent2 2 4 3 2" xfId="5968"/>
    <cellStyle name="20% - Accent2 2 4 4" xfId="3452"/>
    <cellStyle name="20% - Accent2 2 4 5" xfId="3969"/>
    <cellStyle name="20% - Accent2 2 4 6" xfId="5016"/>
    <cellStyle name="20% - Accent2 2 4 7" xfId="5597"/>
    <cellStyle name="20% - Accent2 2 4 8" xfId="5966"/>
    <cellStyle name="20% - Accent2 2 4 9" xfId="7483"/>
    <cellStyle name="20% - Accent2 2 5" xfId="159"/>
    <cellStyle name="20% - Accent2 2 5 2" xfId="160"/>
    <cellStyle name="20% - Accent2 2 5 2 2" xfId="1931"/>
    <cellStyle name="20% - Accent2 2 5 2 3" xfId="3823"/>
    <cellStyle name="20% - Accent2 2 5 2 4" xfId="5970"/>
    <cellStyle name="20% - Accent2 2 5 3" xfId="1930"/>
    <cellStyle name="20% - Accent2 2 5 4" xfId="3813"/>
    <cellStyle name="20% - Accent2 2 5 5" xfId="5969"/>
    <cellStyle name="20% - Accent2 2 5 6" xfId="8298"/>
    <cellStyle name="20% - Accent2 2 6" xfId="161"/>
    <cellStyle name="20% - Accent2 2 6 2" xfId="1932"/>
    <cellStyle name="20% - Accent2 2 6 3" xfId="3980"/>
    <cellStyle name="20% - Accent2 2 6 4" xfId="5971"/>
    <cellStyle name="20% - Accent2 2 6 5" xfId="8411"/>
    <cellStyle name="20% - Accent2 2 7" xfId="162"/>
    <cellStyle name="20% - Accent2 2 7 2" xfId="1933"/>
    <cellStyle name="20% - Accent2 2 7 3" xfId="3756"/>
    <cellStyle name="20% - Accent2 2 7 4" xfId="5972"/>
    <cellStyle name="20% - Accent2 2 7 5" xfId="8500"/>
    <cellStyle name="20% - Accent2 2 8" xfId="1818"/>
    <cellStyle name="20% - Accent2 2 8 2" xfId="3862"/>
    <cellStyle name="20% - Accent2 2 8 3" xfId="5973"/>
    <cellStyle name="20% - Accent2 2 8 4" xfId="7775"/>
    <cellStyle name="20% - Accent2 2 9" xfId="1915"/>
    <cellStyle name="20% - Accent2 2 9 2" xfId="4079"/>
    <cellStyle name="20% - Accent2 2 9 3" xfId="5974"/>
    <cellStyle name="20% - Accent2 20" xfId="1792"/>
    <cellStyle name="20% - Accent2 20 2" xfId="3967"/>
    <cellStyle name="20% - Accent2 20 3" xfId="5975"/>
    <cellStyle name="20% - Accent2 21" xfId="1904"/>
    <cellStyle name="20% - Accent2 21 2" xfId="3829"/>
    <cellStyle name="20% - Accent2 21 3" xfId="5976"/>
    <cellStyle name="20% - Accent2 22" xfId="3030"/>
    <cellStyle name="20% - Accent2 23" xfId="4068"/>
    <cellStyle name="20% - Accent2 24" xfId="4669"/>
    <cellStyle name="20% - Accent2 25" xfId="5250"/>
    <cellStyle name="20% - Accent2 26" xfId="5933"/>
    <cellStyle name="20% - Accent2 27" xfId="7129"/>
    <cellStyle name="20% - Accent2 28" xfId="7136"/>
    <cellStyle name="20% - Accent2 29" xfId="133"/>
    <cellStyle name="20% - Accent2 3" xfId="163"/>
    <cellStyle name="20% - Accent2 3 10" xfId="5331"/>
    <cellStyle name="20% - Accent2 3 11" xfId="5977"/>
    <cellStyle name="20% - Accent2 3 12" xfId="7217"/>
    <cellStyle name="20% - Accent2 3 2" xfId="164"/>
    <cellStyle name="20% - Accent2 3 2 10" xfId="7360"/>
    <cellStyle name="20% - Accent2 3 2 2" xfId="165"/>
    <cellStyle name="20% - Accent2 3 2 2 2" xfId="166"/>
    <cellStyle name="20% - Accent2 3 2 2 2 2" xfId="1937"/>
    <cellStyle name="20% - Accent2 3 2 2 2 3" xfId="4020"/>
    <cellStyle name="20% - Accent2 3 2 2 2 4" xfId="5980"/>
    <cellStyle name="20% - Accent2 3 2 2 2 5" xfId="8230"/>
    <cellStyle name="20% - Accent2 3 2 2 3" xfId="1936"/>
    <cellStyle name="20% - Accent2 3 2 2 3 2" xfId="5981"/>
    <cellStyle name="20% - Accent2 3 2 2 4" xfId="3618"/>
    <cellStyle name="20% - Accent2 3 2 2 5" xfId="4046"/>
    <cellStyle name="20% - Accent2 3 2 2 6" xfId="5182"/>
    <cellStyle name="20% - Accent2 3 2 2 7" xfId="5763"/>
    <cellStyle name="20% - Accent2 3 2 2 8" xfId="5979"/>
    <cellStyle name="20% - Accent2 3 2 2 9" xfId="7649"/>
    <cellStyle name="20% - Accent2 3 2 3" xfId="167"/>
    <cellStyle name="20% - Accent2 3 2 3 2" xfId="1938"/>
    <cellStyle name="20% - Accent2 3 2 3 3" xfId="3942"/>
    <cellStyle name="20% - Accent2 3 2 3 4" xfId="5982"/>
    <cellStyle name="20% - Accent2 3 2 3 5" xfId="7941"/>
    <cellStyle name="20% - Accent2 3 2 4" xfId="1935"/>
    <cellStyle name="20% - Accent2 3 2 4 2" xfId="5983"/>
    <cellStyle name="20% - Accent2 3 2 5" xfId="3318"/>
    <cellStyle name="20% - Accent2 3 2 6" xfId="3932"/>
    <cellStyle name="20% - Accent2 3 2 7" xfId="4893"/>
    <cellStyle name="20% - Accent2 3 2 8" xfId="5474"/>
    <cellStyle name="20% - Accent2 3 2 9" xfId="5978"/>
    <cellStyle name="20% - Accent2 3 3" xfId="168"/>
    <cellStyle name="20% - Accent2 3 3 2" xfId="169"/>
    <cellStyle name="20% - Accent2 3 3 2 2" xfId="1940"/>
    <cellStyle name="20% - Accent2 3 3 2 3" xfId="4081"/>
    <cellStyle name="20% - Accent2 3 3 2 4" xfId="5985"/>
    <cellStyle name="20% - Accent2 3 3 2 5" xfId="8087"/>
    <cellStyle name="20% - Accent2 3 3 3" xfId="1939"/>
    <cellStyle name="20% - Accent2 3 3 3 2" xfId="5986"/>
    <cellStyle name="20% - Accent2 3 3 4" xfId="3475"/>
    <cellStyle name="20% - Accent2 3 3 5" xfId="4024"/>
    <cellStyle name="20% - Accent2 3 3 6" xfId="5039"/>
    <cellStyle name="20% - Accent2 3 3 7" xfId="5620"/>
    <cellStyle name="20% - Accent2 3 3 8" xfId="5984"/>
    <cellStyle name="20% - Accent2 3 3 9" xfId="7506"/>
    <cellStyle name="20% - Accent2 3 4" xfId="170"/>
    <cellStyle name="20% - Accent2 3 4 2" xfId="1941"/>
    <cellStyle name="20% - Accent2 3 4 3" xfId="4048"/>
    <cellStyle name="20% - Accent2 3 4 4" xfId="5987"/>
    <cellStyle name="20% - Accent2 3 4 5" xfId="8434"/>
    <cellStyle name="20% - Accent2 3 5" xfId="171"/>
    <cellStyle name="20% - Accent2 3 5 2" xfId="1942"/>
    <cellStyle name="20% - Accent2 3 5 3" xfId="3714"/>
    <cellStyle name="20% - Accent2 3 5 4" xfId="5988"/>
    <cellStyle name="20% - Accent2 3 5 5" xfId="8523"/>
    <cellStyle name="20% - Accent2 3 6" xfId="1934"/>
    <cellStyle name="20% - Accent2 3 6 2" xfId="5989"/>
    <cellStyle name="20% - Accent2 3 6 3" xfId="7798"/>
    <cellStyle name="20% - Accent2 3 7" xfId="3170"/>
    <cellStyle name="20% - Accent2 3 8" xfId="4045"/>
    <cellStyle name="20% - Accent2 3 9" xfId="4750"/>
    <cellStyle name="20% - Accent2 30" xfId="8591"/>
    <cellStyle name="20% - Accent2 4" xfId="172"/>
    <cellStyle name="20% - Accent2 4 10" xfId="5990"/>
    <cellStyle name="20% - Accent2 4 11" xfId="7170"/>
    <cellStyle name="20% - Accent2 4 2" xfId="173"/>
    <cellStyle name="20% - Accent2 4 2 10" xfId="7313"/>
    <cellStyle name="20% - Accent2 4 2 2" xfId="174"/>
    <cellStyle name="20% - Accent2 4 2 2 2" xfId="175"/>
    <cellStyle name="20% - Accent2 4 2 2 2 2" xfId="1946"/>
    <cellStyle name="20% - Accent2 4 2 2 2 3" xfId="3905"/>
    <cellStyle name="20% - Accent2 4 2 2 2 4" xfId="5993"/>
    <cellStyle name="20% - Accent2 4 2 2 2 5" xfId="8183"/>
    <cellStyle name="20% - Accent2 4 2 2 3" xfId="1945"/>
    <cellStyle name="20% - Accent2 4 2 2 3 2" xfId="5994"/>
    <cellStyle name="20% - Accent2 4 2 2 4" xfId="3571"/>
    <cellStyle name="20% - Accent2 4 2 2 5" xfId="3069"/>
    <cellStyle name="20% - Accent2 4 2 2 6" xfId="5135"/>
    <cellStyle name="20% - Accent2 4 2 2 7" xfId="5716"/>
    <cellStyle name="20% - Accent2 4 2 2 8" xfId="5992"/>
    <cellStyle name="20% - Accent2 4 2 2 9" xfId="7602"/>
    <cellStyle name="20% - Accent2 4 2 3" xfId="176"/>
    <cellStyle name="20% - Accent2 4 2 3 2" xfId="1947"/>
    <cellStyle name="20% - Accent2 4 2 3 3" xfId="3052"/>
    <cellStyle name="20% - Accent2 4 2 3 4" xfId="5995"/>
    <cellStyle name="20% - Accent2 4 2 3 5" xfId="7894"/>
    <cellStyle name="20% - Accent2 4 2 4" xfId="1944"/>
    <cellStyle name="20% - Accent2 4 2 4 2" xfId="5996"/>
    <cellStyle name="20% - Accent2 4 2 5" xfId="3271"/>
    <cellStyle name="20% - Accent2 4 2 6" xfId="4036"/>
    <cellStyle name="20% - Accent2 4 2 7" xfId="4846"/>
    <cellStyle name="20% - Accent2 4 2 8" xfId="5427"/>
    <cellStyle name="20% - Accent2 4 2 9" xfId="5991"/>
    <cellStyle name="20% - Accent2 4 3" xfId="177"/>
    <cellStyle name="20% - Accent2 4 3 2" xfId="178"/>
    <cellStyle name="20% - Accent2 4 3 2 2" xfId="1949"/>
    <cellStyle name="20% - Accent2 4 3 2 3" xfId="3874"/>
    <cellStyle name="20% - Accent2 4 3 2 4" xfId="5998"/>
    <cellStyle name="20% - Accent2 4 3 2 5" xfId="8043"/>
    <cellStyle name="20% - Accent2 4 3 3" xfId="1948"/>
    <cellStyle name="20% - Accent2 4 3 3 2" xfId="5999"/>
    <cellStyle name="20% - Accent2 4 3 4" xfId="3431"/>
    <cellStyle name="20% - Accent2 4 3 5" xfId="3074"/>
    <cellStyle name="20% - Accent2 4 3 6" xfId="4995"/>
    <cellStyle name="20% - Accent2 4 3 7" xfId="5576"/>
    <cellStyle name="20% - Accent2 4 3 8" xfId="5997"/>
    <cellStyle name="20% - Accent2 4 3 9" xfId="7462"/>
    <cellStyle name="20% - Accent2 4 4" xfId="179"/>
    <cellStyle name="20% - Accent2 4 4 2" xfId="1950"/>
    <cellStyle name="20% - Accent2 4 4 3" xfId="3831"/>
    <cellStyle name="20% - Accent2 4 4 4" xfId="6000"/>
    <cellStyle name="20% - Accent2 4 4 5" xfId="7751"/>
    <cellStyle name="20% - Accent2 4 5" xfId="1943"/>
    <cellStyle name="20% - Accent2 4 5 2" xfId="6001"/>
    <cellStyle name="20% - Accent2 4 6" xfId="3102"/>
    <cellStyle name="20% - Accent2 4 7" xfId="3839"/>
    <cellStyle name="20% - Accent2 4 8" xfId="4703"/>
    <cellStyle name="20% - Accent2 4 9" xfId="5284"/>
    <cellStyle name="20% - Accent2 5" xfId="180"/>
    <cellStyle name="20% - Accent2 5 10" xfId="6002"/>
    <cellStyle name="20% - Accent2 5 11" xfId="7153"/>
    <cellStyle name="20% - Accent2 5 2" xfId="181"/>
    <cellStyle name="20% - Accent2 5 2 10" xfId="7296"/>
    <cellStyle name="20% - Accent2 5 2 2" xfId="182"/>
    <cellStyle name="20% - Accent2 5 2 2 2" xfId="183"/>
    <cellStyle name="20% - Accent2 5 2 2 2 2" xfId="1954"/>
    <cellStyle name="20% - Accent2 5 2 2 2 3" xfId="3763"/>
    <cellStyle name="20% - Accent2 5 2 2 2 4" xfId="6005"/>
    <cellStyle name="20% - Accent2 5 2 2 2 5" xfId="8166"/>
    <cellStyle name="20% - Accent2 5 2 2 3" xfId="1953"/>
    <cellStyle name="20% - Accent2 5 2 2 3 2" xfId="6006"/>
    <cellStyle name="20% - Accent2 5 2 2 4" xfId="3554"/>
    <cellStyle name="20% - Accent2 5 2 2 5" xfId="3856"/>
    <cellStyle name="20% - Accent2 5 2 2 6" xfId="5118"/>
    <cellStyle name="20% - Accent2 5 2 2 7" xfId="5699"/>
    <cellStyle name="20% - Accent2 5 2 2 8" xfId="6004"/>
    <cellStyle name="20% - Accent2 5 2 2 9" xfId="7585"/>
    <cellStyle name="20% - Accent2 5 2 3" xfId="184"/>
    <cellStyle name="20% - Accent2 5 2 3 2" xfId="1955"/>
    <cellStyle name="20% - Accent2 5 2 3 3" xfId="3736"/>
    <cellStyle name="20% - Accent2 5 2 3 4" xfId="6007"/>
    <cellStyle name="20% - Accent2 5 2 3 5" xfId="7877"/>
    <cellStyle name="20% - Accent2 5 2 4" xfId="1952"/>
    <cellStyle name="20% - Accent2 5 2 4 2" xfId="6008"/>
    <cellStyle name="20% - Accent2 5 2 5" xfId="3254"/>
    <cellStyle name="20% - Accent2 5 2 6" xfId="3793"/>
    <cellStyle name="20% - Accent2 5 2 7" xfId="4829"/>
    <cellStyle name="20% - Accent2 5 2 8" xfId="5410"/>
    <cellStyle name="20% - Accent2 5 2 9" xfId="6003"/>
    <cellStyle name="20% - Accent2 5 3" xfId="185"/>
    <cellStyle name="20% - Accent2 5 3 2" xfId="186"/>
    <cellStyle name="20% - Accent2 5 3 2 2" xfId="1957"/>
    <cellStyle name="20% - Accent2 5 3 2 3" xfId="3836"/>
    <cellStyle name="20% - Accent2 5 3 2 4" xfId="6010"/>
    <cellStyle name="20% - Accent2 5 3 2 5" xfId="8020"/>
    <cellStyle name="20% - Accent2 5 3 3" xfId="1956"/>
    <cellStyle name="20% - Accent2 5 3 3 2" xfId="6011"/>
    <cellStyle name="20% - Accent2 5 3 4" xfId="3408"/>
    <cellStyle name="20% - Accent2 5 3 5" xfId="3042"/>
    <cellStyle name="20% - Accent2 5 3 6" xfId="4972"/>
    <cellStyle name="20% - Accent2 5 3 7" xfId="5553"/>
    <cellStyle name="20% - Accent2 5 3 8" xfId="6009"/>
    <cellStyle name="20% - Accent2 5 3 9" xfId="7439"/>
    <cellStyle name="20% - Accent2 5 4" xfId="187"/>
    <cellStyle name="20% - Accent2 5 4 2" xfId="1958"/>
    <cellStyle name="20% - Accent2 5 4 3" xfId="3857"/>
    <cellStyle name="20% - Accent2 5 4 4" xfId="6012"/>
    <cellStyle name="20% - Accent2 5 4 5" xfId="7734"/>
    <cellStyle name="20% - Accent2 5 5" xfId="1951"/>
    <cellStyle name="20% - Accent2 5 5 2" xfId="6013"/>
    <cellStyle name="20% - Accent2 5 6" xfId="3085"/>
    <cellStyle name="20% - Accent2 5 7" xfId="3702"/>
    <cellStyle name="20% - Accent2 5 8" xfId="4686"/>
    <cellStyle name="20% - Accent2 5 9" xfId="5267"/>
    <cellStyle name="20% - Accent2 6" xfId="188"/>
    <cellStyle name="20% - Accent2 6 10" xfId="6014"/>
    <cellStyle name="20% - Accent2 6 11" xfId="7259"/>
    <cellStyle name="20% - Accent2 6 2" xfId="189"/>
    <cellStyle name="20% - Accent2 6 2 10" xfId="7402"/>
    <cellStyle name="20% - Accent2 6 2 2" xfId="190"/>
    <cellStyle name="20% - Accent2 6 2 2 2" xfId="191"/>
    <cellStyle name="20% - Accent2 6 2 2 2 2" xfId="1962"/>
    <cellStyle name="20% - Accent2 6 2 2 2 3" xfId="3983"/>
    <cellStyle name="20% - Accent2 6 2 2 2 4" xfId="6017"/>
    <cellStyle name="20% - Accent2 6 2 2 2 5" xfId="8272"/>
    <cellStyle name="20% - Accent2 6 2 2 3" xfId="1961"/>
    <cellStyle name="20% - Accent2 6 2 2 3 2" xfId="6018"/>
    <cellStyle name="20% - Accent2 6 2 2 4" xfId="3660"/>
    <cellStyle name="20% - Accent2 6 2 2 5" xfId="4075"/>
    <cellStyle name="20% - Accent2 6 2 2 6" xfId="5224"/>
    <cellStyle name="20% - Accent2 6 2 2 7" xfId="5805"/>
    <cellStyle name="20% - Accent2 6 2 2 8" xfId="6016"/>
    <cellStyle name="20% - Accent2 6 2 2 9" xfId="7691"/>
    <cellStyle name="20% - Accent2 6 2 3" xfId="192"/>
    <cellStyle name="20% - Accent2 6 2 3 2" xfId="1963"/>
    <cellStyle name="20% - Accent2 6 2 3 3" xfId="3147"/>
    <cellStyle name="20% - Accent2 6 2 3 4" xfId="6019"/>
    <cellStyle name="20% - Accent2 6 2 3 5" xfId="7983"/>
    <cellStyle name="20% - Accent2 6 2 4" xfId="1960"/>
    <cellStyle name="20% - Accent2 6 2 4 2" xfId="6020"/>
    <cellStyle name="20% - Accent2 6 2 5" xfId="3360"/>
    <cellStyle name="20% - Accent2 6 2 6" xfId="4074"/>
    <cellStyle name="20% - Accent2 6 2 7" xfId="4935"/>
    <cellStyle name="20% - Accent2 6 2 8" xfId="5516"/>
    <cellStyle name="20% - Accent2 6 2 9" xfId="6015"/>
    <cellStyle name="20% - Accent2 6 3" xfId="193"/>
    <cellStyle name="20% - Accent2 6 3 2" xfId="194"/>
    <cellStyle name="20% - Accent2 6 3 2 2" xfId="1965"/>
    <cellStyle name="20% - Accent2 6 3 2 3" xfId="4016"/>
    <cellStyle name="20% - Accent2 6 3 2 4" xfId="6022"/>
    <cellStyle name="20% - Accent2 6 3 2 5" xfId="8129"/>
    <cellStyle name="20% - Accent2 6 3 3" xfId="1964"/>
    <cellStyle name="20% - Accent2 6 3 3 2" xfId="6023"/>
    <cellStyle name="20% - Accent2 6 3 4" xfId="3517"/>
    <cellStyle name="20% - Accent2 6 3 5" xfId="4021"/>
    <cellStyle name="20% - Accent2 6 3 6" xfId="5081"/>
    <cellStyle name="20% - Accent2 6 3 7" xfId="5662"/>
    <cellStyle name="20% - Accent2 6 3 8" xfId="6021"/>
    <cellStyle name="20% - Accent2 6 3 9" xfId="7548"/>
    <cellStyle name="20% - Accent2 6 4" xfId="195"/>
    <cellStyle name="20% - Accent2 6 4 2" xfId="1966"/>
    <cellStyle name="20% - Accent2 6 4 3" xfId="4043"/>
    <cellStyle name="20% - Accent2 6 4 4" xfId="6024"/>
    <cellStyle name="20% - Accent2 6 4 5" xfId="7840"/>
    <cellStyle name="20% - Accent2 6 5" xfId="1959"/>
    <cellStyle name="20% - Accent2 6 5 2" xfId="6025"/>
    <cellStyle name="20% - Accent2 6 6" xfId="3215"/>
    <cellStyle name="20% - Accent2 6 7" xfId="3717"/>
    <cellStyle name="20% - Accent2 6 8" xfId="4792"/>
    <cellStyle name="20% - Accent2 6 9" xfId="5373"/>
    <cellStyle name="20% - Accent2 7" xfId="196"/>
    <cellStyle name="20% - Accent2 7 10" xfId="7280"/>
    <cellStyle name="20% - Accent2 7 2" xfId="197"/>
    <cellStyle name="20% - Accent2 7 2 2" xfId="198"/>
    <cellStyle name="20% - Accent2 7 2 2 2" xfId="1969"/>
    <cellStyle name="20% - Accent2 7 2 2 3" xfId="3773"/>
    <cellStyle name="20% - Accent2 7 2 2 4" xfId="6028"/>
    <cellStyle name="20% - Accent2 7 2 2 5" xfId="8150"/>
    <cellStyle name="20% - Accent2 7 2 3" xfId="1968"/>
    <cellStyle name="20% - Accent2 7 2 3 2" xfId="6029"/>
    <cellStyle name="20% - Accent2 7 2 4" xfId="3538"/>
    <cellStyle name="20% - Accent2 7 2 5" xfId="3134"/>
    <cellStyle name="20% - Accent2 7 2 6" xfId="5102"/>
    <cellStyle name="20% - Accent2 7 2 7" xfId="5683"/>
    <cellStyle name="20% - Accent2 7 2 8" xfId="6027"/>
    <cellStyle name="20% - Accent2 7 2 9" xfId="7569"/>
    <cellStyle name="20% - Accent2 7 3" xfId="199"/>
    <cellStyle name="20% - Accent2 7 3 2" xfId="1970"/>
    <cellStyle name="20% - Accent2 7 3 3" xfId="3894"/>
    <cellStyle name="20% - Accent2 7 3 4" xfId="6030"/>
    <cellStyle name="20% - Accent2 7 3 5" xfId="7861"/>
    <cellStyle name="20% - Accent2 7 4" xfId="1967"/>
    <cellStyle name="20% - Accent2 7 4 2" xfId="6031"/>
    <cellStyle name="20% - Accent2 7 5" xfId="3236"/>
    <cellStyle name="20% - Accent2 7 6" xfId="3876"/>
    <cellStyle name="20% - Accent2 7 7" xfId="4813"/>
    <cellStyle name="20% - Accent2 7 8" xfId="5394"/>
    <cellStyle name="20% - Accent2 7 9" xfId="6026"/>
    <cellStyle name="20% - Accent2 8" xfId="200"/>
    <cellStyle name="20% - Accent2 8 2" xfId="201"/>
    <cellStyle name="20% - Accent2 8 2 2" xfId="1972"/>
    <cellStyle name="20% - Accent2 8 2 3" xfId="4087"/>
    <cellStyle name="20% - Accent2 8 2 4" xfId="6033"/>
    <cellStyle name="20% - Accent2 8 2 5" xfId="8003"/>
    <cellStyle name="20% - Accent2 8 3" xfId="1971"/>
    <cellStyle name="20% - Accent2 8 3 2" xfId="6034"/>
    <cellStyle name="20% - Accent2 8 4" xfId="3381"/>
    <cellStyle name="20% - Accent2 8 5" xfId="3830"/>
    <cellStyle name="20% - Accent2 8 6" xfId="4955"/>
    <cellStyle name="20% - Accent2 8 7" xfId="5536"/>
    <cellStyle name="20% - Accent2 8 8" xfId="6032"/>
    <cellStyle name="20% - Accent2 8 9" xfId="7422"/>
    <cellStyle name="20% - Accent2 9" xfId="202"/>
    <cellStyle name="20% - Accent2 9 2" xfId="1973"/>
    <cellStyle name="20% - Accent2 9 3" xfId="3902"/>
    <cellStyle name="20% - Accent2 9 4" xfId="6035"/>
    <cellStyle name="20% - Accent2 9 5" xfId="8387"/>
    <cellStyle name="20% - Accent3" xfId="29" builtinId="38" customBuiltin="1"/>
    <cellStyle name="20% - Accent3 10" xfId="204"/>
    <cellStyle name="20% - Accent3 10 2" xfId="1975"/>
    <cellStyle name="20% - Accent3 10 2 2" xfId="3747"/>
    <cellStyle name="20% - Accent3 10 2 3" xfId="6038"/>
    <cellStyle name="20% - Accent3 10 3" xfId="3956"/>
    <cellStyle name="20% - Accent3 10 4" xfId="6037"/>
    <cellStyle name="20% - Accent3 10 5" xfId="8477"/>
    <cellStyle name="20% - Accent3 11" xfId="205"/>
    <cellStyle name="20% - Accent3 11 2" xfId="1976"/>
    <cellStyle name="20% - Accent3 11 3" xfId="4089"/>
    <cellStyle name="20% - Accent3 11 4" xfId="6039"/>
    <cellStyle name="20% - Accent3 11 5" xfId="8566"/>
    <cellStyle name="20% - Accent3 12" xfId="206"/>
    <cellStyle name="20% - Accent3 12 2" xfId="207"/>
    <cellStyle name="20% - Accent3 12 2 2" xfId="1978"/>
    <cellStyle name="20% - Accent3 12 2 3" xfId="3918"/>
    <cellStyle name="20% - Accent3 12 2 4" xfId="6041"/>
    <cellStyle name="20% - Accent3 12 3" xfId="1977"/>
    <cellStyle name="20% - Accent3 12 4" xfId="4044"/>
    <cellStyle name="20% - Accent3 12 5" xfId="6040"/>
    <cellStyle name="20% - Accent3 12 6" xfId="7718"/>
    <cellStyle name="20% - Accent3 13" xfId="208"/>
    <cellStyle name="20% - Accent3 13 2" xfId="1979"/>
    <cellStyle name="20% - Accent3 13 3" xfId="4076"/>
    <cellStyle name="20% - Accent3 13 4" xfId="6042"/>
    <cellStyle name="20% - Accent3 14" xfId="209"/>
    <cellStyle name="20% - Accent3 14 2" xfId="1980"/>
    <cellStyle name="20% - Accent3 14 3" xfId="3742"/>
    <cellStyle name="20% - Accent3 14 4" xfId="6043"/>
    <cellStyle name="20% - Accent3 15" xfId="210"/>
    <cellStyle name="20% - Accent3 15 2" xfId="1981"/>
    <cellStyle name="20% - Accent3 15 3" xfId="3845"/>
    <cellStyle name="20% - Accent3 15 4" xfId="6044"/>
    <cellStyle name="20% - Accent3 16" xfId="211"/>
    <cellStyle name="20% - Accent3 16 2" xfId="1982"/>
    <cellStyle name="20% - Accent3 16 3" xfId="3068"/>
    <cellStyle name="20% - Accent3 16 4" xfId="6045"/>
    <cellStyle name="20% - Accent3 17" xfId="212"/>
    <cellStyle name="20% - Accent3 17 2" xfId="1983"/>
    <cellStyle name="20% - Accent3 17 3" xfId="4062"/>
    <cellStyle name="20% - Accent3 17 4" xfId="6046"/>
    <cellStyle name="20% - Accent3 18" xfId="213"/>
    <cellStyle name="20% - Accent3 18 2" xfId="1984"/>
    <cellStyle name="20% - Accent3 18 3" xfId="3950"/>
    <cellStyle name="20% - Accent3 18 4" xfId="6047"/>
    <cellStyle name="20% - Accent3 19" xfId="1752"/>
    <cellStyle name="20% - Accent3 19 2" xfId="3002"/>
    <cellStyle name="20% - Accent3 19 3" xfId="3692"/>
    <cellStyle name="20% - Accent3 19 4" xfId="6048"/>
    <cellStyle name="20% - Accent3 2" xfId="214"/>
    <cellStyle name="20% - Accent3 2 10" xfId="3130"/>
    <cellStyle name="20% - Accent3 2 10 2" xfId="6050"/>
    <cellStyle name="20% - Accent3 2 11" xfId="3743"/>
    <cellStyle name="20% - Accent3 2 12" xfId="4729"/>
    <cellStyle name="20% - Accent3 2 13" xfId="5310"/>
    <cellStyle name="20% - Accent3 2 14" xfId="6049"/>
    <cellStyle name="20% - Accent3 2 15" xfId="7196"/>
    <cellStyle name="20% - Accent3 2 16" xfId="8638"/>
    <cellStyle name="20% - Accent3 2 2" xfId="215"/>
    <cellStyle name="20% - Accent3 2 2 10" xfId="6051"/>
    <cellStyle name="20% - Accent3 2 2 11" xfId="7242"/>
    <cellStyle name="20% - Accent3 2 2 2" xfId="216"/>
    <cellStyle name="20% - Accent3 2 2 2 10" xfId="7385"/>
    <cellStyle name="20% - Accent3 2 2 2 2" xfId="217"/>
    <cellStyle name="20% - Accent3 2 2 2 2 2" xfId="218"/>
    <cellStyle name="20% - Accent3 2 2 2 2 2 2" xfId="1989"/>
    <cellStyle name="20% - Accent3 2 2 2 2 2 3" xfId="3963"/>
    <cellStyle name="20% - Accent3 2 2 2 2 2 4" xfId="6054"/>
    <cellStyle name="20% - Accent3 2 2 2 2 2 5" xfId="8255"/>
    <cellStyle name="20% - Accent3 2 2 2 2 3" xfId="1988"/>
    <cellStyle name="20% - Accent3 2 2 2 2 3 2" xfId="6055"/>
    <cellStyle name="20% - Accent3 2 2 2 2 4" xfId="3643"/>
    <cellStyle name="20% - Accent3 2 2 2 2 5" xfId="3731"/>
    <cellStyle name="20% - Accent3 2 2 2 2 6" xfId="5207"/>
    <cellStyle name="20% - Accent3 2 2 2 2 7" xfId="5788"/>
    <cellStyle name="20% - Accent3 2 2 2 2 8" xfId="6053"/>
    <cellStyle name="20% - Accent3 2 2 2 2 9" xfId="7674"/>
    <cellStyle name="20% - Accent3 2 2 2 3" xfId="219"/>
    <cellStyle name="20% - Accent3 2 2 2 3 2" xfId="1990"/>
    <cellStyle name="20% - Accent3 2 2 2 3 3" xfId="3867"/>
    <cellStyle name="20% - Accent3 2 2 2 3 4" xfId="6056"/>
    <cellStyle name="20% - Accent3 2 2 2 3 5" xfId="7966"/>
    <cellStyle name="20% - Accent3 2 2 2 4" xfId="1987"/>
    <cellStyle name="20% - Accent3 2 2 2 4 2" xfId="6057"/>
    <cellStyle name="20% - Accent3 2 2 2 5" xfId="3343"/>
    <cellStyle name="20% - Accent3 2 2 2 6" xfId="3710"/>
    <cellStyle name="20% - Accent3 2 2 2 7" xfId="4918"/>
    <cellStyle name="20% - Accent3 2 2 2 8" xfId="5499"/>
    <cellStyle name="20% - Accent3 2 2 2 9" xfId="6052"/>
    <cellStyle name="20% - Accent3 2 2 3" xfId="220"/>
    <cellStyle name="20% - Accent3 2 2 3 2" xfId="221"/>
    <cellStyle name="20% - Accent3 2 2 3 2 2" xfId="1992"/>
    <cellStyle name="20% - Accent3 2 2 3 2 3" xfId="3802"/>
    <cellStyle name="20% - Accent3 2 2 3 2 4" xfId="6059"/>
    <cellStyle name="20% - Accent3 2 2 3 2 5" xfId="8112"/>
    <cellStyle name="20% - Accent3 2 2 3 3" xfId="1991"/>
    <cellStyle name="20% - Accent3 2 2 3 3 2" xfId="6060"/>
    <cellStyle name="20% - Accent3 2 2 3 4" xfId="3500"/>
    <cellStyle name="20% - Accent3 2 2 3 5" xfId="3161"/>
    <cellStyle name="20% - Accent3 2 2 3 6" xfId="5064"/>
    <cellStyle name="20% - Accent3 2 2 3 7" xfId="5645"/>
    <cellStyle name="20% - Accent3 2 2 3 8" xfId="6058"/>
    <cellStyle name="20% - Accent3 2 2 3 9" xfId="7531"/>
    <cellStyle name="20% - Accent3 2 2 4" xfId="222"/>
    <cellStyle name="20% - Accent3 2 2 4 2" xfId="1993"/>
    <cellStyle name="20% - Accent3 2 2 4 3" xfId="4052"/>
    <cellStyle name="20% - Accent3 2 2 4 4" xfId="6061"/>
    <cellStyle name="20% - Accent3 2 2 4 5" xfId="8459"/>
    <cellStyle name="20% - Accent3 2 2 5" xfId="1986"/>
    <cellStyle name="20% - Accent3 2 2 5 2" xfId="6062"/>
    <cellStyle name="20% - Accent3 2 2 5 3" xfId="8548"/>
    <cellStyle name="20% - Accent3 2 2 6" xfId="3198"/>
    <cellStyle name="20% - Accent3 2 2 6 2" xfId="7823"/>
    <cellStyle name="20% - Accent3 2 2 7" xfId="3936"/>
    <cellStyle name="20% - Accent3 2 2 8" xfId="4775"/>
    <cellStyle name="20% - Accent3 2 2 9" xfId="5356"/>
    <cellStyle name="20% - Accent3 2 3" xfId="223"/>
    <cellStyle name="20% - Accent3 2 3 10" xfId="7339"/>
    <cellStyle name="20% - Accent3 2 3 2" xfId="224"/>
    <cellStyle name="20% - Accent3 2 3 2 2" xfId="225"/>
    <cellStyle name="20% - Accent3 2 3 2 2 2" xfId="1996"/>
    <cellStyle name="20% - Accent3 2 3 2 2 3" xfId="3961"/>
    <cellStyle name="20% - Accent3 2 3 2 2 4" xfId="6065"/>
    <cellStyle name="20% - Accent3 2 3 2 2 5" xfId="8209"/>
    <cellStyle name="20% - Accent3 2 3 2 3" xfId="1995"/>
    <cellStyle name="20% - Accent3 2 3 2 3 2" xfId="6066"/>
    <cellStyle name="20% - Accent3 2 3 2 4" xfId="3597"/>
    <cellStyle name="20% - Accent3 2 3 2 5" xfId="3739"/>
    <cellStyle name="20% - Accent3 2 3 2 6" xfId="5161"/>
    <cellStyle name="20% - Accent3 2 3 2 7" xfId="5742"/>
    <cellStyle name="20% - Accent3 2 3 2 8" xfId="6064"/>
    <cellStyle name="20% - Accent3 2 3 2 9" xfId="7628"/>
    <cellStyle name="20% - Accent3 2 3 3" xfId="226"/>
    <cellStyle name="20% - Accent3 2 3 3 2" xfId="1997"/>
    <cellStyle name="20% - Accent3 2 3 3 3" xfId="3962"/>
    <cellStyle name="20% - Accent3 2 3 3 4" xfId="6067"/>
    <cellStyle name="20% - Accent3 2 3 3 5" xfId="7920"/>
    <cellStyle name="20% - Accent3 2 3 4" xfId="1994"/>
    <cellStyle name="20% - Accent3 2 3 4 2" xfId="6068"/>
    <cellStyle name="20% - Accent3 2 3 5" xfId="3297"/>
    <cellStyle name="20% - Accent3 2 3 6" xfId="4077"/>
    <cellStyle name="20% - Accent3 2 3 7" xfId="4872"/>
    <cellStyle name="20% - Accent3 2 3 8" xfId="5453"/>
    <cellStyle name="20% - Accent3 2 3 9" xfId="6063"/>
    <cellStyle name="20% - Accent3 2 4" xfId="227"/>
    <cellStyle name="20% - Accent3 2 4 2" xfId="228"/>
    <cellStyle name="20% - Accent3 2 4 2 2" xfId="1999"/>
    <cellStyle name="20% - Accent3 2 4 2 3" xfId="4098"/>
    <cellStyle name="20% - Accent3 2 4 2 4" xfId="6070"/>
    <cellStyle name="20% - Accent3 2 4 2 5" xfId="8066"/>
    <cellStyle name="20% - Accent3 2 4 3" xfId="1998"/>
    <cellStyle name="20% - Accent3 2 4 3 2" xfId="6071"/>
    <cellStyle name="20% - Accent3 2 4 4" xfId="3454"/>
    <cellStyle name="20% - Accent3 2 4 5" xfId="3783"/>
    <cellStyle name="20% - Accent3 2 4 6" xfId="5018"/>
    <cellStyle name="20% - Accent3 2 4 7" xfId="5599"/>
    <cellStyle name="20% - Accent3 2 4 8" xfId="6069"/>
    <cellStyle name="20% - Accent3 2 4 9" xfId="7485"/>
    <cellStyle name="20% - Accent3 2 5" xfId="229"/>
    <cellStyle name="20% - Accent3 2 5 2" xfId="230"/>
    <cellStyle name="20% - Accent3 2 5 2 2" xfId="2001"/>
    <cellStyle name="20% - Accent3 2 5 2 3" xfId="3911"/>
    <cellStyle name="20% - Accent3 2 5 2 4" xfId="6073"/>
    <cellStyle name="20% - Accent3 2 5 3" xfId="2000"/>
    <cellStyle name="20% - Accent3 2 5 4" xfId="3914"/>
    <cellStyle name="20% - Accent3 2 5 5" xfId="6072"/>
    <cellStyle name="20% - Accent3 2 5 6" xfId="8299"/>
    <cellStyle name="20% - Accent3 2 6" xfId="231"/>
    <cellStyle name="20% - Accent3 2 6 2" xfId="2002"/>
    <cellStyle name="20% - Accent3 2 6 3" xfId="3930"/>
    <cellStyle name="20% - Accent3 2 6 4" xfId="6074"/>
    <cellStyle name="20% - Accent3 2 6 5" xfId="8413"/>
    <cellStyle name="20% - Accent3 2 7" xfId="232"/>
    <cellStyle name="20% - Accent3 2 7 2" xfId="2003"/>
    <cellStyle name="20% - Accent3 2 7 3" xfId="4095"/>
    <cellStyle name="20% - Accent3 2 7 4" xfId="6075"/>
    <cellStyle name="20% - Accent3 2 7 5" xfId="8502"/>
    <cellStyle name="20% - Accent3 2 8" xfId="1819"/>
    <cellStyle name="20% - Accent3 2 8 2" xfId="3695"/>
    <cellStyle name="20% - Accent3 2 8 3" xfId="6076"/>
    <cellStyle name="20% - Accent3 2 8 4" xfId="7777"/>
    <cellStyle name="20% - Accent3 2 9" xfId="1985"/>
    <cellStyle name="20% - Accent3 2 9 2" xfId="3990"/>
    <cellStyle name="20% - Accent3 2 9 3" xfId="6077"/>
    <cellStyle name="20% - Accent3 20" xfId="1793"/>
    <cellStyle name="20% - Accent3 20 2" xfId="3705"/>
    <cellStyle name="20% - Accent3 20 3" xfId="6078"/>
    <cellStyle name="20% - Accent3 21" xfId="1974"/>
    <cellStyle name="20% - Accent3 21 2" xfId="3933"/>
    <cellStyle name="20% - Accent3 21 3" xfId="6079"/>
    <cellStyle name="20% - Accent3 22" xfId="3031"/>
    <cellStyle name="20% - Accent3 23" xfId="4090"/>
    <cellStyle name="20% - Accent3 24" xfId="4670"/>
    <cellStyle name="20% - Accent3 25" xfId="5251"/>
    <cellStyle name="20% - Accent3 26" xfId="6036"/>
    <cellStyle name="20% - Accent3 27" xfId="7128"/>
    <cellStyle name="20% - Accent3 28" xfId="7137"/>
    <cellStyle name="20% - Accent3 29" xfId="203"/>
    <cellStyle name="20% - Accent3 3" xfId="233"/>
    <cellStyle name="20% - Accent3 3 10" xfId="5333"/>
    <cellStyle name="20% - Accent3 3 11" xfId="6080"/>
    <cellStyle name="20% - Accent3 3 12" xfId="7219"/>
    <cellStyle name="20% - Accent3 3 2" xfId="234"/>
    <cellStyle name="20% - Accent3 3 2 10" xfId="7362"/>
    <cellStyle name="20% - Accent3 3 2 2" xfId="235"/>
    <cellStyle name="20% - Accent3 3 2 2 2" xfId="236"/>
    <cellStyle name="20% - Accent3 3 2 2 2 2" xfId="2007"/>
    <cellStyle name="20% - Accent3 3 2 2 2 3" xfId="3817"/>
    <cellStyle name="20% - Accent3 3 2 2 2 4" xfId="6083"/>
    <cellStyle name="20% - Accent3 3 2 2 2 5" xfId="8232"/>
    <cellStyle name="20% - Accent3 3 2 2 3" xfId="2006"/>
    <cellStyle name="20% - Accent3 3 2 2 3 2" xfId="6084"/>
    <cellStyle name="20% - Accent3 3 2 2 4" xfId="3620"/>
    <cellStyle name="20% - Accent3 3 2 2 5" xfId="3982"/>
    <cellStyle name="20% - Accent3 3 2 2 6" xfId="5184"/>
    <cellStyle name="20% - Accent3 3 2 2 7" xfId="5765"/>
    <cellStyle name="20% - Accent3 3 2 2 8" xfId="6082"/>
    <cellStyle name="20% - Accent3 3 2 2 9" xfId="7651"/>
    <cellStyle name="20% - Accent3 3 2 3" xfId="237"/>
    <cellStyle name="20% - Accent3 3 2 3 2" xfId="2008"/>
    <cellStyle name="20% - Accent3 3 2 3 3" xfId="3851"/>
    <cellStyle name="20% - Accent3 3 2 3 4" xfId="6085"/>
    <cellStyle name="20% - Accent3 3 2 3 5" xfId="7943"/>
    <cellStyle name="20% - Accent3 3 2 4" xfId="2005"/>
    <cellStyle name="20% - Accent3 3 2 4 2" xfId="6086"/>
    <cellStyle name="20% - Accent3 3 2 5" xfId="3320"/>
    <cellStyle name="20% - Accent3 3 2 6" xfId="3761"/>
    <cellStyle name="20% - Accent3 3 2 7" xfId="4895"/>
    <cellStyle name="20% - Accent3 3 2 8" xfId="5476"/>
    <cellStyle name="20% - Accent3 3 2 9" xfId="6081"/>
    <cellStyle name="20% - Accent3 3 3" xfId="238"/>
    <cellStyle name="20% - Accent3 3 3 2" xfId="239"/>
    <cellStyle name="20% - Accent3 3 3 2 2" xfId="2010"/>
    <cellStyle name="20% - Accent3 3 3 2 3" xfId="3931"/>
    <cellStyle name="20% - Accent3 3 3 2 4" xfId="6088"/>
    <cellStyle name="20% - Accent3 3 3 2 5" xfId="8089"/>
    <cellStyle name="20% - Accent3 3 3 3" xfId="2009"/>
    <cellStyle name="20% - Accent3 3 3 3 2" xfId="6089"/>
    <cellStyle name="20% - Accent3 3 3 4" xfId="3477"/>
    <cellStyle name="20% - Accent3 3 3 5" xfId="3981"/>
    <cellStyle name="20% - Accent3 3 3 6" xfId="5041"/>
    <cellStyle name="20% - Accent3 3 3 7" xfId="5622"/>
    <cellStyle name="20% - Accent3 3 3 8" xfId="6087"/>
    <cellStyle name="20% - Accent3 3 3 9" xfId="7508"/>
    <cellStyle name="20% - Accent3 3 4" xfId="240"/>
    <cellStyle name="20% - Accent3 3 4 2" xfId="2011"/>
    <cellStyle name="20% - Accent3 3 4 3" xfId="3722"/>
    <cellStyle name="20% - Accent3 3 4 4" xfId="6090"/>
    <cellStyle name="20% - Accent3 3 4 5" xfId="8436"/>
    <cellStyle name="20% - Accent3 3 5" xfId="241"/>
    <cellStyle name="20% - Accent3 3 5 2" xfId="2012"/>
    <cellStyle name="20% - Accent3 3 5 3" xfId="3752"/>
    <cellStyle name="20% - Accent3 3 5 4" xfId="6091"/>
    <cellStyle name="20% - Accent3 3 5 5" xfId="8525"/>
    <cellStyle name="20% - Accent3 3 6" xfId="2004"/>
    <cellStyle name="20% - Accent3 3 6 2" xfId="6092"/>
    <cellStyle name="20% - Accent3 3 6 3" xfId="7800"/>
    <cellStyle name="20% - Accent3 3 7" xfId="3172"/>
    <cellStyle name="20% - Accent3 3 8" xfId="3978"/>
    <cellStyle name="20% - Accent3 3 9" xfId="4752"/>
    <cellStyle name="20% - Accent3 30" xfId="8593"/>
    <cellStyle name="20% - Accent3 4" xfId="242"/>
    <cellStyle name="20% - Accent3 4 10" xfId="6093"/>
    <cellStyle name="20% - Accent3 4 11" xfId="7171"/>
    <cellStyle name="20% - Accent3 4 2" xfId="243"/>
    <cellStyle name="20% - Accent3 4 2 10" xfId="7314"/>
    <cellStyle name="20% - Accent3 4 2 2" xfId="244"/>
    <cellStyle name="20% - Accent3 4 2 2 2" xfId="245"/>
    <cellStyle name="20% - Accent3 4 2 2 2 2" xfId="2016"/>
    <cellStyle name="20% - Accent3 4 2 2 2 3" xfId="3045"/>
    <cellStyle name="20% - Accent3 4 2 2 2 4" xfId="6096"/>
    <cellStyle name="20% - Accent3 4 2 2 2 5" xfId="8184"/>
    <cellStyle name="20% - Accent3 4 2 2 3" xfId="2015"/>
    <cellStyle name="20% - Accent3 4 2 2 3 2" xfId="6097"/>
    <cellStyle name="20% - Accent3 4 2 2 4" xfId="3572"/>
    <cellStyle name="20% - Accent3 4 2 2 5" xfId="3917"/>
    <cellStyle name="20% - Accent3 4 2 2 6" xfId="5136"/>
    <cellStyle name="20% - Accent3 4 2 2 7" xfId="5717"/>
    <cellStyle name="20% - Accent3 4 2 2 8" xfId="6095"/>
    <cellStyle name="20% - Accent3 4 2 2 9" xfId="7603"/>
    <cellStyle name="20% - Accent3 4 2 3" xfId="246"/>
    <cellStyle name="20% - Accent3 4 2 3 2" xfId="2017"/>
    <cellStyle name="20% - Accent3 4 2 3 3" xfId="3796"/>
    <cellStyle name="20% - Accent3 4 2 3 4" xfId="6098"/>
    <cellStyle name="20% - Accent3 4 2 3 5" xfId="7895"/>
    <cellStyle name="20% - Accent3 4 2 4" xfId="2014"/>
    <cellStyle name="20% - Accent3 4 2 4 2" xfId="6099"/>
    <cellStyle name="20% - Accent3 4 2 5" xfId="3272"/>
    <cellStyle name="20% - Accent3 4 2 6" xfId="4026"/>
    <cellStyle name="20% - Accent3 4 2 7" xfId="4847"/>
    <cellStyle name="20% - Accent3 4 2 8" xfId="5428"/>
    <cellStyle name="20% - Accent3 4 2 9" xfId="6094"/>
    <cellStyle name="20% - Accent3 4 3" xfId="247"/>
    <cellStyle name="20% - Accent3 4 3 2" xfId="248"/>
    <cellStyle name="20% - Accent3 4 3 2 2" xfId="2019"/>
    <cellStyle name="20% - Accent3 4 3 2 3" xfId="3909"/>
    <cellStyle name="20% - Accent3 4 3 2 4" xfId="6101"/>
    <cellStyle name="20% - Accent3 4 3 2 5" xfId="8044"/>
    <cellStyle name="20% - Accent3 4 3 3" xfId="2018"/>
    <cellStyle name="20% - Accent3 4 3 3 2" xfId="6102"/>
    <cellStyle name="20% - Accent3 4 3 4" xfId="3432"/>
    <cellStyle name="20% - Accent3 4 3 5" xfId="4013"/>
    <cellStyle name="20% - Accent3 4 3 6" xfId="4996"/>
    <cellStyle name="20% - Accent3 4 3 7" xfId="5577"/>
    <cellStyle name="20% - Accent3 4 3 8" xfId="6100"/>
    <cellStyle name="20% - Accent3 4 3 9" xfId="7463"/>
    <cellStyle name="20% - Accent3 4 4" xfId="249"/>
    <cellStyle name="20% - Accent3 4 4 2" xfId="2020"/>
    <cellStyle name="20% - Accent3 4 4 3" xfId="3769"/>
    <cellStyle name="20% - Accent3 4 4 4" xfId="6103"/>
    <cellStyle name="20% - Accent3 4 4 5" xfId="7752"/>
    <cellStyle name="20% - Accent3 4 5" xfId="2013"/>
    <cellStyle name="20% - Accent3 4 5 2" xfId="6104"/>
    <cellStyle name="20% - Accent3 4 6" xfId="3103"/>
    <cellStyle name="20% - Accent3 4 7" xfId="3810"/>
    <cellStyle name="20% - Accent3 4 8" xfId="4704"/>
    <cellStyle name="20% - Accent3 4 9" xfId="5285"/>
    <cellStyle name="20% - Accent3 5" xfId="250"/>
    <cellStyle name="20% - Accent3 5 10" xfId="6105"/>
    <cellStyle name="20% - Accent3 5 11" xfId="7154"/>
    <cellStyle name="20% - Accent3 5 2" xfId="251"/>
    <cellStyle name="20% - Accent3 5 2 10" xfId="7297"/>
    <cellStyle name="20% - Accent3 5 2 2" xfId="252"/>
    <cellStyle name="20% - Accent3 5 2 2 2" xfId="253"/>
    <cellStyle name="20% - Accent3 5 2 2 2 2" xfId="2024"/>
    <cellStyle name="20% - Accent3 5 2 2 2 3" xfId="3786"/>
    <cellStyle name="20% - Accent3 5 2 2 2 4" xfId="6108"/>
    <cellStyle name="20% - Accent3 5 2 2 2 5" xfId="8167"/>
    <cellStyle name="20% - Accent3 5 2 2 3" xfId="2023"/>
    <cellStyle name="20% - Accent3 5 2 2 3 2" xfId="6109"/>
    <cellStyle name="20% - Accent3 5 2 2 4" xfId="3555"/>
    <cellStyle name="20% - Accent3 5 2 2 5" xfId="3985"/>
    <cellStyle name="20% - Accent3 5 2 2 6" xfId="5119"/>
    <cellStyle name="20% - Accent3 5 2 2 7" xfId="5700"/>
    <cellStyle name="20% - Accent3 5 2 2 8" xfId="6107"/>
    <cellStyle name="20% - Accent3 5 2 2 9" xfId="7586"/>
    <cellStyle name="20% - Accent3 5 2 3" xfId="254"/>
    <cellStyle name="20% - Accent3 5 2 3 2" xfId="2025"/>
    <cellStyle name="20% - Accent3 5 2 3 3" xfId="4001"/>
    <cellStyle name="20% - Accent3 5 2 3 4" xfId="6110"/>
    <cellStyle name="20% - Accent3 5 2 3 5" xfId="7878"/>
    <cellStyle name="20% - Accent3 5 2 4" xfId="2022"/>
    <cellStyle name="20% - Accent3 5 2 4 2" xfId="6111"/>
    <cellStyle name="20% - Accent3 5 2 5" xfId="3255"/>
    <cellStyle name="20% - Accent3 5 2 6" xfId="4093"/>
    <cellStyle name="20% - Accent3 5 2 7" xfId="4830"/>
    <cellStyle name="20% - Accent3 5 2 8" xfId="5411"/>
    <cellStyle name="20% - Accent3 5 2 9" xfId="6106"/>
    <cellStyle name="20% - Accent3 5 3" xfId="255"/>
    <cellStyle name="20% - Accent3 5 3 2" xfId="256"/>
    <cellStyle name="20% - Accent3 5 3 2 2" xfId="2027"/>
    <cellStyle name="20% - Accent3 5 3 2 3" xfId="3901"/>
    <cellStyle name="20% - Accent3 5 3 2 4" xfId="6113"/>
    <cellStyle name="20% - Accent3 5 3 2 5" xfId="8027"/>
    <cellStyle name="20% - Accent3 5 3 3" xfId="2026"/>
    <cellStyle name="20% - Accent3 5 3 3 2" xfId="6114"/>
    <cellStyle name="20% - Accent3 5 3 4" xfId="3415"/>
    <cellStyle name="20% - Accent3 5 3 5" xfId="3897"/>
    <cellStyle name="20% - Accent3 5 3 6" xfId="4979"/>
    <cellStyle name="20% - Accent3 5 3 7" xfId="5560"/>
    <cellStyle name="20% - Accent3 5 3 8" xfId="6112"/>
    <cellStyle name="20% - Accent3 5 3 9" xfId="7446"/>
    <cellStyle name="20% - Accent3 5 4" xfId="257"/>
    <cellStyle name="20% - Accent3 5 4 2" xfId="2028"/>
    <cellStyle name="20% - Accent3 5 4 3" xfId="3712"/>
    <cellStyle name="20% - Accent3 5 4 4" xfId="6115"/>
    <cellStyle name="20% - Accent3 5 4 5" xfId="7735"/>
    <cellStyle name="20% - Accent3 5 5" xfId="2021"/>
    <cellStyle name="20% - Accent3 5 5 2" xfId="6116"/>
    <cellStyle name="20% - Accent3 5 6" xfId="3086"/>
    <cellStyle name="20% - Accent3 5 7" xfId="3875"/>
    <cellStyle name="20% - Accent3 5 8" xfId="4687"/>
    <cellStyle name="20% - Accent3 5 9" xfId="5268"/>
    <cellStyle name="20% - Accent3 6" xfId="258"/>
    <cellStyle name="20% - Accent3 6 10" xfId="6117"/>
    <cellStyle name="20% - Accent3 6 11" xfId="7260"/>
    <cellStyle name="20% - Accent3 6 2" xfId="259"/>
    <cellStyle name="20% - Accent3 6 2 10" xfId="7403"/>
    <cellStyle name="20% - Accent3 6 2 2" xfId="260"/>
    <cellStyle name="20% - Accent3 6 2 2 2" xfId="261"/>
    <cellStyle name="20% - Accent3 6 2 2 2 2" xfId="2032"/>
    <cellStyle name="20% - Accent3 6 2 2 2 3" xfId="4085"/>
    <cellStyle name="20% - Accent3 6 2 2 2 4" xfId="6120"/>
    <cellStyle name="20% - Accent3 6 2 2 2 5" xfId="8273"/>
    <cellStyle name="20% - Accent3 6 2 2 3" xfId="2031"/>
    <cellStyle name="20% - Accent3 6 2 2 3 2" xfId="6121"/>
    <cellStyle name="20% - Accent3 6 2 2 4" xfId="3661"/>
    <cellStyle name="20% - Accent3 6 2 2 5" xfId="3945"/>
    <cellStyle name="20% - Accent3 6 2 2 6" xfId="5225"/>
    <cellStyle name="20% - Accent3 6 2 2 7" xfId="5806"/>
    <cellStyle name="20% - Accent3 6 2 2 8" xfId="6119"/>
    <cellStyle name="20% - Accent3 6 2 2 9" xfId="7692"/>
    <cellStyle name="20% - Accent3 6 2 3" xfId="262"/>
    <cellStyle name="20% - Accent3 6 2 3 2" xfId="2033"/>
    <cellStyle name="20% - Accent3 6 2 3 3" xfId="3150"/>
    <cellStyle name="20% - Accent3 6 2 3 4" xfId="6122"/>
    <cellStyle name="20% - Accent3 6 2 3 5" xfId="7984"/>
    <cellStyle name="20% - Accent3 6 2 4" xfId="2030"/>
    <cellStyle name="20% - Accent3 6 2 4 2" xfId="6123"/>
    <cellStyle name="20% - Accent3 6 2 5" xfId="3361"/>
    <cellStyle name="20% - Accent3 6 2 6" xfId="3699"/>
    <cellStyle name="20% - Accent3 6 2 7" xfId="4936"/>
    <cellStyle name="20% - Accent3 6 2 8" xfId="5517"/>
    <cellStyle name="20% - Accent3 6 2 9" xfId="6118"/>
    <cellStyle name="20% - Accent3 6 3" xfId="263"/>
    <cellStyle name="20% - Accent3 6 3 2" xfId="264"/>
    <cellStyle name="20% - Accent3 6 3 2 2" xfId="2035"/>
    <cellStyle name="20% - Accent3 6 3 2 3" xfId="3938"/>
    <cellStyle name="20% - Accent3 6 3 2 4" xfId="6125"/>
    <cellStyle name="20% - Accent3 6 3 2 5" xfId="8130"/>
    <cellStyle name="20% - Accent3 6 3 3" xfId="2034"/>
    <cellStyle name="20% - Accent3 6 3 3 2" xfId="6126"/>
    <cellStyle name="20% - Accent3 6 3 4" xfId="3518"/>
    <cellStyle name="20% - Accent3 6 3 5" xfId="4018"/>
    <cellStyle name="20% - Accent3 6 3 6" xfId="5082"/>
    <cellStyle name="20% - Accent3 6 3 7" xfId="5663"/>
    <cellStyle name="20% - Accent3 6 3 8" xfId="6124"/>
    <cellStyle name="20% - Accent3 6 3 9" xfId="7549"/>
    <cellStyle name="20% - Accent3 6 4" xfId="265"/>
    <cellStyle name="20% - Accent3 6 4 2" xfId="2036"/>
    <cellStyle name="20% - Accent3 6 4 3" xfId="3965"/>
    <cellStyle name="20% - Accent3 6 4 4" xfId="6127"/>
    <cellStyle name="20% - Accent3 6 4 5" xfId="7841"/>
    <cellStyle name="20% - Accent3 6 5" xfId="2029"/>
    <cellStyle name="20% - Accent3 6 5 2" xfId="6128"/>
    <cellStyle name="20% - Accent3 6 6" xfId="3216"/>
    <cellStyle name="20% - Accent3 6 7" xfId="3719"/>
    <cellStyle name="20% - Accent3 6 8" xfId="4793"/>
    <cellStyle name="20% - Accent3 6 9" xfId="5374"/>
    <cellStyle name="20% - Accent3 7" xfId="266"/>
    <cellStyle name="20% - Accent3 7 10" xfId="7282"/>
    <cellStyle name="20% - Accent3 7 2" xfId="267"/>
    <cellStyle name="20% - Accent3 7 2 2" xfId="268"/>
    <cellStyle name="20% - Accent3 7 2 2 2" xfId="2039"/>
    <cellStyle name="20% - Accent3 7 2 2 3" xfId="3822"/>
    <cellStyle name="20% - Accent3 7 2 2 4" xfId="6131"/>
    <cellStyle name="20% - Accent3 7 2 2 5" xfId="8152"/>
    <cellStyle name="20% - Accent3 7 2 3" xfId="2038"/>
    <cellStyle name="20% - Accent3 7 2 3 2" xfId="6132"/>
    <cellStyle name="20% - Accent3 7 2 4" xfId="3540"/>
    <cellStyle name="20% - Accent3 7 2 5" xfId="3821"/>
    <cellStyle name="20% - Accent3 7 2 6" xfId="5104"/>
    <cellStyle name="20% - Accent3 7 2 7" xfId="5685"/>
    <cellStyle name="20% - Accent3 7 2 8" xfId="6130"/>
    <cellStyle name="20% - Accent3 7 2 9" xfId="7571"/>
    <cellStyle name="20% - Accent3 7 3" xfId="269"/>
    <cellStyle name="20% - Accent3 7 3 2" xfId="2040"/>
    <cellStyle name="20% - Accent3 7 3 3" xfId="3999"/>
    <cellStyle name="20% - Accent3 7 3 4" xfId="6133"/>
    <cellStyle name="20% - Accent3 7 3 5" xfId="7863"/>
    <cellStyle name="20% - Accent3 7 4" xfId="2037"/>
    <cellStyle name="20% - Accent3 7 4 2" xfId="6134"/>
    <cellStyle name="20% - Accent3 7 5" xfId="3238"/>
    <cellStyle name="20% - Accent3 7 6" xfId="3785"/>
    <cellStyle name="20% - Accent3 7 7" xfId="4815"/>
    <cellStyle name="20% - Accent3 7 8" xfId="5396"/>
    <cellStyle name="20% - Accent3 7 9" xfId="6129"/>
    <cellStyle name="20% - Accent3 8" xfId="270"/>
    <cellStyle name="20% - Accent3 8 2" xfId="271"/>
    <cellStyle name="20% - Accent3 8 2 2" xfId="2042"/>
    <cellStyle name="20% - Accent3 8 2 3" xfId="3401"/>
    <cellStyle name="20% - Accent3 8 2 4" xfId="6136"/>
    <cellStyle name="20% - Accent3 8 2 5" xfId="8004"/>
    <cellStyle name="20% - Accent3 8 3" xfId="2041"/>
    <cellStyle name="20% - Accent3 8 3 2" xfId="6137"/>
    <cellStyle name="20% - Accent3 8 4" xfId="3382"/>
    <cellStyle name="20% - Accent3 8 5" xfId="3397"/>
    <cellStyle name="20% - Accent3 8 6" xfId="4956"/>
    <cellStyle name="20% - Accent3 8 7" xfId="5537"/>
    <cellStyle name="20% - Accent3 8 8" xfId="6135"/>
    <cellStyle name="20% - Accent3 8 9" xfId="7423"/>
    <cellStyle name="20% - Accent3 9" xfId="272"/>
    <cellStyle name="20% - Accent3 9 2" xfId="2043"/>
    <cellStyle name="20% - Accent3 9 3" xfId="3051"/>
    <cellStyle name="20% - Accent3 9 4" xfId="6138"/>
    <cellStyle name="20% - Accent3 9 5" xfId="8388"/>
    <cellStyle name="20% - Accent4" xfId="33" builtinId="42" customBuiltin="1"/>
    <cellStyle name="20% - Accent4 10" xfId="274"/>
    <cellStyle name="20% - Accent4 10 2" xfId="2045"/>
    <cellStyle name="20% - Accent4 10 2 2" xfId="3748"/>
    <cellStyle name="20% - Accent4 10 2 3" xfId="6141"/>
    <cellStyle name="20% - Accent4 10 3" xfId="3987"/>
    <cellStyle name="20% - Accent4 10 4" xfId="6140"/>
    <cellStyle name="20% - Accent4 10 5" xfId="8478"/>
    <cellStyle name="20% - Accent4 11" xfId="275"/>
    <cellStyle name="20% - Accent4 11 2" xfId="2046"/>
    <cellStyle name="20% - Accent4 11 3" xfId="3878"/>
    <cellStyle name="20% - Accent4 11 4" xfId="6142"/>
    <cellStyle name="20% - Accent4 11 5" xfId="8567"/>
    <cellStyle name="20% - Accent4 12" xfId="276"/>
    <cellStyle name="20% - Accent4 12 2" xfId="277"/>
    <cellStyle name="20% - Accent4 12 2 2" xfId="2048"/>
    <cellStyle name="20% - Accent4 12 2 3" xfId="4063"/>
    <cellStyle name="20% - Accent4 12 2 4" xfId="6144"/>
    <cellStyle name="20% - Accent4 12 3" xfId="2047"/>
    <cellStyle name="20% - Accent4 12 4" xfId="3755"/>
    <cellStyle name="20% - Accent4 12 5" xfId="6143"/>
    <cellStyle name="20% - Accent4 12 6" xfId="7719"/>
    <cellStyle name="20% - Accent4 13" xfId="278"/>
    <cellStyle name="20% - Accent4 13 2" xfId="2049"/>
    <cellStyle name="20% - Accent4 13 3" xfId="3774"/>
    <cellStyle name="20% - Accent4 13 4" xfId="6145"/>
    <cellStyle name="20% - Accent4 14" xfId="279"/>
    <cellStyle name="20% - Accent4 14 2" xfId="2050"/>
    <cellStyle name="20% - Accent4 14 3" xfId="3865"/>
    <cellStyle name="20% - Accent4 14 4" xfId="6146"/>
    <cellStyle name="20% - Accent4 15" xfId="280"/>
    <cellStyle name="20% - Accent4 15 2" xfId="2051"/>
    <cellStyle name="20% - Accent4 15 3" xfId="3781"/>
    <cellStyle name="20% - Accent4 15 4" xfId="6147"/>
    <cellStyle name="20% - Accent4 16" xfId="281"/>
    <cellStyle name="20% - Accent4 16 2" xfId="2052"/>
    <cellStyle name="20% - Accent4 16 3" xfId="4031"/>
    <cellStyle name="20% - Accent4 16 4" xfId="6148"/>
    <cellStyle name="20% - Accent4 17" xfId="282"/>
    <cellStyle name="20% - Accent4 17 2" xfId="2053"/>
    <cellStyle name="20% - Accent4 17 3" xfId="4069"/>
    <cellStyle name="20% - Accent4 17 4" xfId="6149"/>
    <cellStyle name="20% - Accent4 18" xfId="283"/>
    <cellStyle name="20% - Accent4 18 2" xfId="2054"/>
    <cellStyle name="20% - Accent4 18 3" xfId="3780"/>
    <cellStyle name="20% - Accent4 18 4" xfId="6150"/>
    <cellStyle name="20% - Accent4 19" xfId="1753"/>
    <cellStyle name="20% - Accent4 19 2" xfId="3003"/>
    <cellStyle name="20% - Accent4 19 3" xfId="3740"/>
    <cellStyle name="20% - Accent4 19 4" xfId="6151"/>
    <cellStyle name="20% - Accent4 2" xfId="284"/>
    <cellStyle name="20% - Accent4 2 10" xfId="3132"/>
    <cellStyle name="20% - Accent4 2 10 2" xfId="6153"/>
    <cellStyle name="20% - Accent4 2 11" xfId="3833"/>
    <cellStyle name="20% - Accent4 2 12" xfId="4731"/>
    <cellStyle name="20% - Accent4 2 13" xfId="5312"/>
    <cellStyle name="20% - Accent4 2 14" xfId="6152"/>
    <cellStyle name="20% - Accent4 2 15" xfId="7198"/>
    <cellStyle name="20% - Accent4 2 16" xfId="8642"/>
    <cellStyle name="20% - Accent4 2 2" xfId="285"/>
    <cellStyle name="20% - Accent4 2 2 10" xfId="6154"/>
    <cellStyle name="20% - Accent4 2 2 11" xfId="7244"/>
    <cellStyle name="20% - Accent4 2 2 2" xfId="286"/>
    <cellStyle name="20% - Accent4 2 2 2 10" xfId="7387"/>
    <cellStyle name="20% - Accent4 2 2 2 2" xfId="287"/>
    <cellStyle name="20% - Accent4 2 2 2 2 2" xfId="288"/>
    <cellStyle name="20% - Accent4 2 2 2 2 2 2" xfId="2059"/>
    <cellStyle name="20% - Accent4 2 2 2 2 2 3" xfId="3913"/>
    <cellStyle name="20% - Accent4 2 2 2 2 2 4" xfId="6157"/>
    <cellStyle name="20% - Accent4 2 2 2 2 2 5" xfId="8257"/>
    <cellStyle name="20% - Accent4 2 2 2 2 3" xfId="2058"/>
    <cellStyle name="20% - Accent4 2 2 2 2 3 2" xfId="6158"/>
    <cellStyle name="20% - Accent4 2 2 2 2 4" xfId="3645"/>
    <cellStyle name="20% - Accent4 2 2 2 2 5" xfId="3140"/>
    <cellStyle name="20% - Accent4 2 2 2 2 6" xfId="5209"/>
    <cellStyle name="20% - Accent4 2 2 2 2 7" xfId="5790"/>
    <cellStyle name="20% - Accent4 2 2 2 2 8" xfId="6156"/>
    <cellStyle name="20% - Accent4 2 2 2 2 9" xfId="7676"/>
    <cellStyle name="20% - Accent4 2 2 2 3" xfId="289"/>
    <cellStyle name="20% - Accent4 2 2 2 3 2" xfId="2060"/>
    <cellStyle name="20% - Accent4 2 2 2 3 3" xfId="3044"/>
    <cellStyle name="20% - Accent4 2 2 2 3 4" xfId="6159"/>
    <cellStyle name="20% - Accent4 2 2 2 3 5" xfId="7968"/>
    <cellStyle name="20% - Accent4 2 2 2 4" xfId="2057"/>
    <cellStyle name="20% - Accent4 2 2 2 4 2" xfId="6160"/>
    <cellStyle name="20% - Accent4 2 2 2 5" xfId="3345"/>
    <cellStyle name="20% - Accent4 2 2 2 6" xfId="3778"/>
    <cellStyle name="20% - Accent4 2 2 2 7" xfId="4920"/>
    <cellStyle name="20% - Accent4 2 2 2 8" xfId="5501"/>
    <cellStyle name="20% - Accent4 2 2 2 9" xfId="6155"/>
    <cellStyle name="20% - Accent4 2 2 3" xfId="290"/>
    <cellStyle name="20% - Accent4 2 2 3 2" xfId="291"/>
    <cellStyle name="20% - Accent4 2 2 3 2 2" xfId="2062"/>
    <cellStyle name="20% - Accent4 2 2 3 2 3" xfId="3065"/>
    <cellStyle name="20% - Accent4 2 2 3 2 4" xfId="6162"/>
    <cellStyle name="20% - Accent4 2 2 3 2 5" xfId="8114"/>
    <cellStyle name="20% - Accent4 2 2 3 3" xfId="2061"/>
    <cellStyle name="20% - Accent4 2 2 3 3 2" xfId="6163"/>
    <cellStyle name="20% - Accent4 2 2 3 4" xfId="3502"/>
    <cellStyle name="20% - Accent4 2 2 3 5" xfId="3825"/>
    <cellStyle name="20% - Accent4 2 2 3 6" xfId="5066"/>
    <cellStyle name="20% - Accent4 2 2 3 7" xfId="5647"/>
    <cellStyle name="20% - Accent4 2 2 3 8" xfId="6161"/>
    <cellStyle name="20% - Accent4 2 2 3 9" xfId="7533"/>
    <cellStyle name="20% - Accent4 2 2 4" xfId="292"/>
    <cellStyle name="20% - Accent4 2 2 4 2" xfId="2063"/>
    <cellStyle name="20% - Accent4 2 2 4 3" xfId="4037"/>
    <cellStyle name="20% - Accent4 2 2 4 4" xfId="6164"/>
    <cellStyle name="20% - Accent4 2 2 4 5" xfId="8461"/>
    <cellStyle name="20% - Accent4 2 2 5" xfId="2056"/>
    <cellStyle name="20% - Accent4 2 2 5 2" xfId="6165"/>
    <cellStyle name="20% - Accent4 2 2 5 3" xfId="8550"/>
    <cellStyle name="20% - Accent4 2 2 6" xfId="3200"/>
    <cellStyle name="20% - Accent4 2 2 6 2" xfId="7825"/>
    <cellStyle name="20% - Accent4 2 2 7" xfId="3687"/>
    <cellStyle name="20% - Accent4 2 2 8" xfId="4777"/>
    <cellStyle name="20% - Accent4 2 2 9" xfId="5358"/>
    <cellStyle name="20% - Accent4 2 3" xfId="293"/>
    <cellStyle name="20% - Accent4 2 3 10" xfId="7341"/>
    <cellStyle name="20% - Accent4 2 3 2" xfId="294"/>
    <cellStyle name="20% - Accent4 2 3 2 2" xfId="295"/>
    <cellStyle name="20% - Accent4 2 3 2 2 2" xfId="2066"/>
    <cellStyle name="20% - Accent4 2 3 2 2 3" xfId="3059"/>
    <cellStyle name="20% - Accent4 2 3 2 2 4" xfId="6168"/>
    <cellStyle name="20% - Accent4 2 3 2 2 5" xfId="8211"/>
    <cellStyle name="20% - Accent4 2 3 2 3" xfId="2065"/>
    <cellStyle name="20% - Accent4 2 3 2 3 2" xfId="6169"/>
    <cellStyle name="20% - Accent4 2 3 2 4" xfId="3599"/>
    <cellStyle name="20% - Accent4 2 3 2 5" xfId="3893"/>
    <cellStyle name="20% - Accent4 2 3 2 6" xfId="5163"/>
    <cellStyle name="20% - Accent4 2 3 2 7" xfId="5744"/>
    <cellStyle name="20% - Accent4 2 3 2 8" xfId="6167"/>
    <cellStyle name="20% - Accent4 2 3 2 9" xfId="7630"/>
    <cellStyle name="20% - Accent4 2 3 3" xfId="296"/>
    <cellStyle name="20% - Accent4 2 3 3 2" xfId="2067"/>
    <cellStyle name="20% - Accent4 2 3 3 3" xfId="3792"/>
    <cellStyle name="20% - Accent4 2 3 3 4" xfId="6170"/>
    <cellStyle name="20% - Accent4 2 3 3 5" xfId="7922"/>
    <cellStyle name="20% - Accent4 2 3 4" xfId="2064"/>
    <cellStyle name="20% - Accent4 2 3 4 2" xfId="6171"/>
    <cellStyle name="20% - Accent4 2 3 5" xfId="3299"/>
    <cellStyle name="20% - Accent4 2 3 6" xfId="4038"/>
    <cellStyle name="20% - Accent4 2 3 7" xfId="4874"/>
    <cellStyle name="20% - Accent4 2 3 8" xfId="5455"/>
    <cellStyle name="20% - Accent4 2 3 9" xfId="6166"/>
    <cellStyle name="20% - Accent4 2 4" xfId="297"/>
    <cellStyle name="20% - Accent4 2 4 2" xfId="298"/>
    <cellStyle name="20% - Accent4 2 4 2 2" xfId="2069"/>
    <cellStyle name="20% - Accent4 2 4 2 3" xfId="3843"/>
    <cellStyle name="20% - Accent4 2 4 2 4" xfId="6173"/>
    <cellStyle name="20% - Accent4 2 4 2 5" xfId="8068"/>
    <cellStyle name="20% - Accent4 2 4 3" xfId="2068"/>
    <cellStyle name="20% - Accent4 2 4 3 2" xfId="6174"/>
    <cellStyle name="20% - Accent4 2 4 4" xfId="3456"/>
    <cellStyle name="20% - Accent4 2 4 5" xfId="3789"/>
    <cellStyle name="20% - Accent4 2 4 6" xfId="5020"/>
    <cellStyle name="20% - Accent4 2 4 7" xfId="5601"/>
    <cellStyle name="20% - Accent4 2 4 8" xfId="6172"/>
    <cellStyle name="20% - Accent4 2 4 9" xfId="7487"/>
    <cellStyle name="20% - Accent4 2 5" xfId="299"/>
    <cellStyle name="20% - Accent4 2 5 2" xfId="300"/>
    <cellStyle name="20% - Accent4 2 5 2 2" xfId="2071"/>
    <cellStyle name="20% - Accent4 2 5 2 3" xfId="4070"/>
    <cellStyle name="20% - Accent4 2 5 2 4" xfId="6176"/>
    <cellStyle name="20% - Accent4 2 5 3" xfId="2070"/>
    <cellStyle name="20% - Accent4 2 5 4" xfId="3812"/>
    <cellStyle name="20% - Accent4 2 5 5" xfId="6175"/>
    <cellStyle name="20% - Accent4 2 5 6" xfId="8300"/>
    <cellStyle name="20% - Accent4 2 6" xfId="301"/>
    <cellStyle name="20% - Accent4 2 6 2" xfId="2072"/>
    <cellStyle name="20% - Accent4 2 6 3" xfId="3696"/>
    <cellStyle name="20% - Accent4 2 6 4" xfId="6177"/>
    <cellStyle name="20% - Accent4 2 6 5" xfId="8415"/>
    <cellStyle name="20% - Accent4 2 7" xfId="302"/>
    <cellStyle name="20% - Accent4 2 7 2" xfId="2073"/>
    <cellStyle name="20% - Accent4 2 7 3" xfId="4078"/>
    <cellStyle name="20% - Accent4 2 7 4" xfId="6178"/>
    <cellStyle name="20% - Accent4 2 7 5" xfId="8504"/>
    <cellStyle name="20% - Accent4 2 8" xfId="1820"/>
    <cellStyle name="20% - Accent4 2 8 2" xfId="3770"/>
    <cellStyle name="20% - Accent4 2 8 3" xfId="6179"/>
    <cellStyle name="20% - Accent4 2 8 4" xfId="7779"/>
    <cellStyle name="20% - Accent4 2 9" xfId="2055"/>
    <cellStyle name="20% - Accent4 2 9 2" xfId="3883"/>
    <cellStyle name="20% - Accent4 2 9 3" xfId="6180"/>
    <cellStyle name="20% - Accent4 20" xfId="1794"/>
    <cellStyle name="20% - Accent4 20 2" xfId="3973"/>
    <cellStyle name="20% - Accent4 20 3" xfId="6181"/>
    <cellStyle name="20% - Accent4 21" xfId="2044"/>
    <cellStyle name="20% - Accent4 21 2" xfId="3891"/>
    <cellStyle name="20% - Accent4 21 3" xfId="6182"/>
    <cellStyle name="20% - Accent4 22" xfId="3032"/>
    <cellStyle name="20% - Accent4 23" xfId="3737"/>
    <cellStyle name="20% - Accent4 24" xfId="4671"/>
    <cellStyle name="20% - Accent4 25" xfId="5252"/>
    <cellStyle name="20% - Accent4 26" xfId="6139"/>
    <cellStyle name="20% - Accent4 27" xfId="7127"/>
    <cellStyle name="20% - Accent4 28" xfId="7138"/>
    <cellStyle name="20% - Accent4 29" xfId="273"/>
    <cellStyle name="20% - Accent4 3" xfId="303"/>
    <cellStyle name="20% - Accent4 3 10" xfId="5335"/>
    <cellStyle name="20% - Accent4 3 11" xfId="6183"/>
    <cellStyle name="20% - Accent4 3 12" xfId="7221"/>
    <cellStyle name="20% - Accent4 3 2" xfId="304"/>
    <cellStyle name="20% - Accent4 3 2 10" xfId="7364"/>
    <cellStyle name="20% - Accent4 3 2 2" xfId="305"/>
    <cellStyle name="20% - Accent4 3 2 2 2" xfId="306"/>
    <cellStyle name="20% - Accent4 3 2 2 2 2" xfId="2077"/>
    <cellStyle name="20% - Accent4 3 2 2 2 3" xfId="4061"/>
    <cellStyle name="20% - Accent4 3 2 2 2 4" xfId="6186"/>
    <cellStyle name="20% - Accent4 3 2 2 2 5" xfId="8234"/>
    <cellStyle name="20% - Accent4 3 2 2 3" xfId="2076"/>
    <cellStyle name="20% - Accent4 3 2 2 3 2" xfId="6187"/>
    <cellStyle name="20% - Accent4 3 2 2 4" xfId="3622"/>
    <cellStyle name="20% - Accent4 3 2 2 5" xfId="3885"/>
    <cellStyle name="20% - Accent4 3 2 2 6" xfId="5186"/>
    <cellStyle name="20% - Accent4 3 2 2 7" xfId="5767"/>
    <cellStyle name="20% - Accent4 3 2 2 8" xfId="6185"/>
    <cellStyle name="20% - Accent4 3 2 2 9" xfId="7653"/>
    <cellStyle name="20% - Accent4 3 2 3" xfId="307"/>
    <cellStyle name="20% - Accent4 3 2 3 2" xfId="2078"/>
    <cellStyle name="20% - Accent4 3 2 3 3" xfId="3158"/>
    <cellStyle name="20% - Accent4 3 2 3 4" xfId="6188"/>
    <cellStyle name="20% - Accent4 3 2 3 5" xfId="7945"/>
    <cellStyle name="20% - Accent4 3 2 4" xfId="2075"/>
    <cellStyle name="20% - Accent4 3 2 4 2" xfId="6189"/>
    <cellStyle name="20% - Accent4 3 2 5" xfId="3322"/>
    <cellStyle name="20% - Accent4 3 2 6" xfId="3818"/>
    <cellStyle name="20% - Accent4 3 2 7" xfId="4897"/>
    <cellStyle name="20% - Accent4 3 2 8" xfId="5478"/>
    <cellStyle name="20% - Accent4 3 2 9" xfId="6184"/>
    <cellStyle name="20% - Accent4 3 3" xfId="308"/>
    <cellStyle name="20% - Accent4 3 3 2" xfId="309"/>
    <cellStyle name="20% - Accent4 3 3 2 2" xfId="2080"/>
    <cellStyle name="20% - Accent4 3 3 2 3" xfId="3806"/>
    <cellStyle name="20% - Accent4 3 3 2 4" xfId="6191"/>
    <cellStyle name="20% - Accent4 3 3 2 5" xfId="8091"/>
    <cellStyle name="20% - Accent4 3 3 3" xfId="2079"/>
    <cellStyle name="20% - Accent4 3 3 3 2" xfId="6192"/>
    <cellStyle name="20% - Accent4 3 3 4" xfId="3479"/>
    <cellStyle name="20% - Accent4 3 3 5" xfId="3835"/>
    <cellStyle name="20% - Accent4 3 3 6" xfId="5043"/>
    <cellStyle name="20% - Accent4 3 3 7" xfId="5624"/>
    <cellStyle name="20% - Accent4 3 3 8" xfId="6190"/>
    <cellStyle name="20% - Accent4 3 3 9" xfId="7510"/>
    <cellStyle name="20% - Accent4 3 4" xfId="310"/>
    <cellStyle name="20% - Accent4 3 4 2" xfId="2081"/>
    <cellStyle name="20% - Accent4 3 4 3" xfId="3880"/>
    <cellStyle name="20% - Accent4 3 4 4" xfId="6193"/>
    <cellStyle name="20% - Accent4 3 4 5" xfId="8438"/>
    <cellStyle name="20% - Accent4 3 5" xfId="311"/>
    <cellStyle name="20% - Accent4 3 5 2" xfId="2082"/>
    <cellStyle name="20% - Accent4 3 5 3" xfId="3141"/>
    <cellStyle name="20% - Accent4 3 5 4" xfId="6194"/>
    <cellStyle name="20% - Accent4 3 5 5" xfId="8527"/>
    <cellStyle name="20% - Accent4 3 6" xfId="2074"/>
    <cellStyle name="20% - Accent4 3 6 2" xfId="6195"/>
    <cellStyle name="20% - Accent4 3 6 3" xfId="7802"/>
    <cellStyle name="20% - Accent4 3 7" xfId="3174"/>
    <cellStyle name="20% - Accent4 3 8" xfId="3725"/>
    <cellStyle name="20% - Accent4 3 9" xfId="4754"/>
    <cellStyle name="20% - Accent4 30" xfId="8595"/>
    <cellStyle name="20% - Accent4 4" xfId="312"/>
    <cellStyle name="20% - Accent4 4 10" xfId="6196"/>
    <cellStyle name="20% - Accent4 4 11" xfId="7172"/>
    <cellStyle name="20% - Accent4 4 2" xfId="313"/>
    <cellStyle name="20% - Accent4 4 2 10" xfId="7315"/>
    <cellStyle name="20% - Accent4 4 2 2" xfId="314"/>
    <cellStyle name="20% - Accent4 4 2 2 2" xfId="315"/>
    <cellStyle name="20% - Accent4 4 2 2 2 2" xfId="2086"/>
    <cellStyle name="20% - Accent4 4 2 2 2 3" xfId="3028"/>
    <cellStyle name="20% - Accent4 4 2 2 2 4" xfId="6199"/>
    <cellStyle name="20% - Accent4 4 2 2 2 5" xfId="8185"/>
    <cellStyle name="20% - Accent4 4 2 2 3" xfId="2085"/>
    <cellStyle name="20% - Accent4 4 2 2 3 2" xfId="6200"/>
    <cellStyle name="20% - Accent4 4 2 2 4" xfId="3573"/>
    <cellStyle name="20% - Accent4 4 2 2 5" xfId="4041"/>
    <cellStyle name="20% - Accent4 4 2 2 6" xfId="5137"/>
    <cellStyle name="20% - Accent4 4 2 2 7" xfId="5718"/>
    <cellStyle name="20% - Accent4 4 2 2 8" xfId="6198"/>
    <cellStyle name="20% - Accent4 4 2 2 9" xfId="7604"/>
    <cellStyle name="20% - Accent4 4 2 3" xfId="316"/>
    <cellStyle name="20% - Accent4 4 2 3 2" xfId="2087"/>
    <cellStyle name="20% - Accent4 4 2 3 3" xfId="3925"/>
    <cellStyle name="20% - Accent4 4 2 3 4" xfId="6201"/>
    <cellStyle name="20% - Accent4 4 2 3 5" xfId="7896"/>
    <cellStyle name="20% - Accent4 4 2 4" xfId="2084"/>
    <cellStyle name="20% - Accent4 4 2 4 2" xfId="6202"/>
    <cellStyle name="20% - Accent4 4 2 5" xfId="3273"/>
    <cellStyle name="20% - Accent4 4 2 6" xfId="3797"/>
    <cellStyle name="20% - Accent4 4 2 7" xfId="4848"/>
    <cellStyle name="20% - Accent4 4 2 8" xfId="5429"/>
    <cellStyle name="20% - Accent4 4 2 9" xfId="6197"/>
    <cellStyle name="20% - Accent4 4 3" xfId="317"/>
    <cellStyle name="20% - Accent4 4 3 2" xfId="318"/>
    <cellStyle name="20% - Accent4 4 3 2 2" xfId="2089"/>
    <cellStyle name="20% - Accent4 4 3 2 3" xfId="3899"/>
    <cellStyle name="20% - Accent4 4 3 2 4" xfId="6204"/>
    <cellStyle name="20% - Accent4 4 3 2 5" xfId="8045"/>
    <cellStyle name="20% - Accent4 4 3 3" xfId="2088"/>
    <cellStyle name="20% - Accent4 4 3 3 2" xfId="6205"/>
    <cellStyle name="20% - Accent4 4 3 4" xfId="3433"/>
    <cellStyle name="20% - Accent4 4 3 5" xfId="3926"/>
    <cellStyle name="20% - Accent4 4 3 6" xfId="4997"/>
    <cellStyle name="20% - Accent4 4 3 7" xfId="5578"/>
    <cellStyle name="20% - Accent4 4 3 8" xfId="6203"/>
    <cellStyle name="20% - Accent4 4 3 9" xfId="7464"/>
    <cellStyle name="20% - Accent4 4 4" xfId="319"/>
    <cellStyle name="20% - Accent4 4 4 2" xfId="2090"/>
    <cellStyle name="20% - Accent4 4 4 3" xfId="3715"/>
    <cellStyle name="20% - Accent4 4 4 4" xfId="6206"/>
    <cellStyle name="20% - Accent4 4 4 5" xfId="7753"/>
    <cellStyle name="20% - Accent4 4 5" xfId="2083"/>
    <cellStyle name="20% - Accent4 4 5 2" xfId="6207"/>
    <cellStyle name="20% - Accent4 4 6" xfId="3104"/>
    <cellStyle name="20% - Accent4 4 7" xfId="3148"/>
    <cellStyle name="20% - Accent4 4 8" xfId="4705"/>
    <cellStyle name="20% - Accent4 4 9" xfId="5286"/>
    <cellStyle name="20% - Accent4 5" xfId="320"/>
    <cellStyle name="20% - Accent4 5 10" xfId="6208"/>
    <cellStyle name="20% - Accent4 5 11" xfId="7155"/>
    <cellStyle name="20% - Accent4 5 2" xfId="321"/>
    <cellStyle name="20% - Accent4 5 2 10" xfId="7298"/>
    <cellStyle name="20% - Accent4 5 2 2" xfId="322"/>
    <cellStyle name="20% - Accent4 5 2 2 2" xfId="323"/>
    <cellStyle name="20% - Accent4 5 2 2 2 2" xfId="2094"/>
    <cellStyle name="20% - Accent4 5 2 2 2 3" xfId="4028"/>
    <cellStyle name="20% - Accent4 5 2 2 2 4" xfId="6211"/>
    <cellStyle name="20% - Accent4 5 2 2 2 5" xfId="8168"/>
    <cellStyle name="20% - Accent4 5 2 2 3" xfId="2093"/>
    <cellStyle name="20% - Accent4 5 2 2 3 2" xfId="6212"/>
    <cellStyle name="20% - Accent4 5 2 2 4" xfId="3556"/>
    <cellStyle name="20% - Accent4 5 2 2 5" xfId="4060"/>
    <cellStyle name="20% - Accent4 5 2 2 6" xfId="5120"/>
    <cellStyle name="20% - Accent4 5 2 2 7" xfId="5701"/>
    <cellStyle name="20% - Accent4 5 2 2 8" xfId="6210"/>
    <cellStyle name="20% - Accent4 5 2 2 9" xfId="7587"/>
    <cellStyle name="20% - Accent4 5 2 3" xfId="324"/>
    <cellStyle name="20% - Accent4 5 2 3 2" xfId="2095"/>
    <cellStyle name="20% - Accent4 5 2 3 3" xfId="3819"/>
    <cellStyle name="20% - Accent4 5 2 3 4" xfId="6213"/>
    <cellStyle name="20% - Accent4 5 2 3 5" xfId="7879"/>
    <cellStyle name="20% - Accent4 5 2 4" xfId="2092"/>
    <cellStyle name="20% - Accent4 5 2 4 2" xfId="6214"/>
    <cellStyle name="20% - Accent4 5 2 5" xfId="3256"/>
    <cellStyle name="20% - Accent4 5 2 6" xfId="4005"/>
    <cellStyle name="20% - Accent4 5 2 7" xfId="4831"/>
    <cellStyle name="20% - Accent4 5 2 8" xfId="5412"/>
    <cellStyle name="20% - Accent4 5 2 9" xfId="6209"/>
    <cellStyle name="20% - Accent4 5 3" xfId="325"/>
    <cellStyle name="20% - Accent4 5 3 2" xfId="326"/>
    <cellStyle name="20% - Accent4 5 3 2 2" xfId="2097"/>
    <cellStyle name="20% - Accent4 5 3 2 3" xfId="3826"/>
    <cellStyle name="20% - Accent4 5 3 2 4" xfId="6216"/>
    <cellStyle name="20% - Accent4 5 3 2 5" xfId="8028"/>
    <cellStyle name="20% - Accent4 5 3 3" xfId="2096"/>
    <cellStyle name="20% - Accent4 5 3 3 2" xfId="6217"/>
    <cellStyle name="20% - Accent4 5 3 4" xfId="3416"/>
    <cellStyle name="20% - Accent4 5 3 5" xfId="3853"/>
    <cellStyle name="20% - Accent4 5 3 6" xfId="4980"/>
    <cellStyle name="20% - Accent4 5 3 7" xfId="5561"/>
    <cellStyle name="20% - Accent4 5 3 8" xfId="6215"/>
    <cellStyle name="20% - Accent4 5 3 9" xfId="7447"/>
    <cellStyle name="20% - Accent4 5 4" xfId="327"/>
    <cellStyle name="20% - Accent4 5 4 2" xfId="2098"/>
    <cellStyle name="20% - Accent4 5 4 3" xfId="4094"/>
    <cellStyle name="20% - Accent4 5 4 4" xfId="6218"/>
    <cellStyle name="20% - Accent4 5 4 5" xfId="7736"/>
    <cellStyle name="20% - Accent4 5 5" xfId="2091"/>
    <cellStyle name="20% - Accent4 5 5 2" xfId="6219"/>
    <cellStyle name="20% - Accent4 5 6" xfId="3087"/>
    <cellStyle name="20% - Accent4 5 7" xfId="4007"/>
    <cellStyle name="20% - Accent4 5 8" xfId="4688"/>
    <cellStyle name="20% - Accent4 5 9" xfId="5269"/>
    <cellStyle name="20% - Accent4 6" xfId="328"/>
    <cellStyle name="20% - Accent4 6 10" xfId="6220"/>
    <cellStyle name="20% - Accent4 6 11" xfId="7261"/>
    <cellStyle name="20% - Accent4 6 2" xfId="329"/>
    <cellStyle name="20% - Accent4 6 2 10" xfId="7404"/>
    <cellStyle name="20% - Accent4 6 2 2" xfId="330"/>
    <cellStyle name="20% - Accent4 6 2 2 2" xfId="331"/>
    <cellStyle name="20% - Accent4 6 2 2 2 2" xfId="2102"/>
    <cellStyle name="20% - Accent4 6 2 2 2 3" xfId="4053"/>
    <cellStyle name="20% - Accent4 6 2 2 2 4" xfId="6223"/>
    <cellStyle name="20% - Accent4 6 2 2 2 5" xfId="8274"/>
    <cellStyle name="20% - Accent4 6 2 2 3" xfId="2101"/>
    <cellStyle name="20% - Accent4 6 2 2 3 2" xfId="6224"/>
    <cellStyle name="20% - Accent4 6 2 2 4" xfId="3662"/>
    <cellStyle name="20% - Accent4 6 2 2 5" xfId="3704"/>
    <cellStyle name="20% - Accent4 6 2 2 6" xfId="5226"/>
    <cellStyle name="20% - Accent4 6 2 2 7" xfId="5807"/>
    <cellStyle name="20% - Accent4 6 2 2 8" xfId="6222"/>
    <cellStyle name="20% - Accent4 6 2 2 9" xfId="7693"/>
    <cellStyle name="20% - Accent4 6 2 3" xfId="332"/>
    <cellStyle name="20% - Accent4 6 2 3 2" xfId="2103"/>
    <cellStyle name="20% - Accent4 6 2 3 3" xfId="3922"/>
    <cellStyle name="20% - Accent4 6 2 3 4" xfId="6225"/>
    <cellStyle name="20% - Accent4 6 2 3 5" xfId="7985"/>
    <cellStyle name="20% - Accent4 6 2 4" xfId="2100"/>
    <cellStyle name="20% - Accent4 6 2 4 2" xfId="6226"/>
    <cellStyle name="20% - Accent4 6 2 5" xfId="3362"/>
    <cellStyle name="20% - Accent4 6 2 6" xfId="3992"/>
    <cellStyle name="20% - Accent4 6 2 7" xfId="4937"/>
    <cellStyle name="20% - Accent4 6 2 8" xfId="5518"/>
    <cellStyle name="20% - Accent4 6 2 9" xfId="6221"/>
    <cellStyle name="20% - Accent4 6 3" xfId="333"/>
    <cellStyle name="20% - Accent4 6 3 2" xfId="334"/>
    <cellStyle name="20% - Accent4 6 3 2 2" xfId="2105"/>
    <cellStyle name="20% - Accent4 6 3 2 3" xfId="3691"/>
    <cellStyle name="20% - Accent4 6 3 2 4" xfId="6228"/>
    <cellStyle name="20% - Accent4 6 3 2 5" xfId="8131"/>
    <cellStyle name="20% - Accent4 6 3 3" xfId="2104"/>
    <cellStyle name="20% - Accent4 6 3 3 2" xfId="6229"/>
    <cellStyle name="20% - Accent4 6 3 4" xfId="3519"/>
    <cellStyle name="20% - Accent4 6 3 5" xfId="3078"/>
    <cellStyle name="20% - Accent4 6 3 6" xfId="5083"/>
    <cellStyle name="20% - Accent4 6 3 7" xfId="5664"/>
    <cellStyle name="20% - Accent4 6 3 8" xfId="6227"/>
    <cellStyle name="20% - Accent4 6 3 9" xfId="7550"/>
    <cellStyle name="20% - Accent4 6 4" xfId="335"/>
    <cellStyle name="20% - Accent4 6 4 2" xfId="2106"/>
    <cellStyle name="20% - Accent4 6 4 3" xfId="3396"/>
    <cellStyle name="20% - Accent4 6 4 4" xfId="6230"/>
    <cellStyle name="20% - Accent4 6 4 5" xfId="7842"/>
    <cellStyle name="20% - Accent4 6 5" xfId="2099"/>
    <cellStyle name="20% - Accent4 6 5 2" xfId="6231"/>
    <cellStyle name="20% - Accent4 6 6" xfId="3217"/>
    <cellStyle name="20% - Accent4 6 7" xfId="3697"/>
    <cellStyle name="20% - Accent4 6 8" xfId="4794"/>
    <cellStyle name="20% - Accent4 6 9" xfId="5375"/>
    <cellStyle name="20% - Accent4 7" xfId="336"/>
    <cellStyle name="20% - Accent4 7 10" xfId="7284"/>
    <cellStyle name="20% - Accent4 7 2" xfId="337"/>
    <cellStyle name="20% - Accent4 7 2 2" xfId="338"/>
    <cellStyle name="20% - Accent4 7 2 2 2" xfId="2109"/>
    <cellStyle name="20% - Accent4 7 2 2 3" xfId="3701"/>
    <cellStyle name="20% - Accent4 7 2 2 4" xfId="6234"/>
    <cellStyle name="20% - Accent4 7 2 2 5" xfId="8154"/>
    <cellStyle name="20% - Accent4 7 2 3" xfId="2108"/>
    <cellStyle name="20% - Accent4 7 2 3 2" xfId="6235"/>
    <cellStyle name="20% - Accent4 7 2 4" xfId="3542"/>
    <cellStyle name="20% - Accent4 7 2 5" xfId="4023"/>
    <cellStyle name="20% - Accent4 7 2 6" xfId="5106"/>
    <cellStyle name="20% - Accent4 7 2 7" xfId="5687"/>
    <cellStyle name="20% - Accent4 7 2 8" xfId="6233"/>
    <cellStyle name="20% - Accent4 7 2 9" xfId="7573"/>
    <cellStyle name="20% - Accent4 7 3" xfId="339"/>
    <cellStyle name="20% - Accent4 7 3 2" xfId="2110"/>
    <cellStyle name="20% - Accent4 7 3 3" xfId="3890"/>
    <cellStyle name="20% - Accent4 7 3 4" xfId="6236"/>
    <cellStyle name="20% - Accent4 7 3 5" xfId="7865"/>
    <cellStyle name="20% - Accent4 7 4" xfId="2107"/>
    <cellStyle name="20% - Accent4 7 4 2" xfId="6237"/>
    <cellStyle name="20% - Accent4 7 5" xfId="3240"/>
    <cellStyle name="20% - Accent4 7 6" xfId="4051"/>
    <cellStyle name="20% - Accent4 7 7" xfId="4817"/>
    <cellStyle name="20% - Accent4 7 8" xfId="5398"/>
    <cellStyle name="20% - Accent4 7 9" xfId="6232"/>
    <cellStyle name="20% - Accent4 8" xfId="340"/>
    <cellStyle name="20% - Accent4 8 2" xfId="341"/>
    <cellStyle name="20% - Accent4 8 2 2" xfId="2112"/>
    <cellStyle name="20% - Accent4 8 2 3" xfId="4014"/>
    <cellStyle name="20% - Accent4 8 2 4" xfId="6239"/>
    <cellStyle name="20% - Accent4 8 2 5" xfId="8005"/>
    <cellStyle name="20% - Accent4 8 3" xfId="2111"/>
    <cellStyle name="20% - Accent4 8 3 2" xfId="6240"/>
    <cellStyle name="20% - Accent4 8 4" xfId="3383"/>
    <cellStyle name="20% - Accent4 8 5" xfId="3790"/>
    <cellStyle name="20% - Accent4 8 6" xfId="4957"/>
    <cellStyle name="20% - Accent4 8 7" xfId="5538"/>
    <cellStyle name="20% - Accent4 8 8" xfId="6238"/>
    <cellStyle name="20% - Accent4 8 9" xfId="7424"/>
    <cellStyle name="20% - Accent4 9" xfId="342"/>
    <cellStyle name="20% - Accent4 9 2" xfId="2113"/>
    <cellStyle name="20% - Accent4 9 3" xfId="3928"/>
    <cellStyle name="20% - Accent4 9 4" xfId="6241"/>
    <cellStyle name="20% - Accent4 9 5" xfId="8389"/>
    <cellStyle name="20% - Accent5" xfId="37" builtinId="46" customBuiltin="1"/>
    <cellStyle name="20% - Accent5 10" xfId="1795"/>
    <cellStyle name="20% - Accent5 10 2" xfId="3729"/>
    <cellStyle name="20% - Accent5 10 3" xfId="6242"/>
    <cellStyle name="20% - Accent5 10 4" xfId="8479"/>
    <cellStyle name="20% - Accent5 11" xfId="2114"/>
    <cellStyle name="20% - Accent5 11 2" xfId="3730"/>
    <cellStyle name="20% - Accent5 11 3" xfId="6243"/>
    <cellStyle name="20% - Accent5 11 4" xfId="8568"/>
    <cellStyle name="20% - Accent5 12" xfId="3033"/>
    <cellStyle name="20% - Accent5 12 2" xfId="7720"/>
    <cellStyle name="20% - Accent5 13" xfId="4672"/>
    <cellStyle name="20% - Accent5 14" xfId="5253"/>
    <cellStyle name="20% - Accent5 15" xfId="7126"/>
    <cellStyle name="20% - Accent5 16" xfId="7139"/>
    <cellStyle name="20% - Accent5 17" xfId="8597"/>
    <cellStyle name="20% - Accent5 2" xfId="343"/>
    <cellStyle name="20% - Accent5 2 10" xfId="7200"/>
    <cellStyle name="20% - Accent5 2 11" xfId="8646"/>
    <cellStyle name="20% - Accent5 2 2" xfId="344"/>
    <cellStyle name="20% - Accent5 2 2 2" xfId="345"/>
    <cellStyle name="20% - Accent5 2 2 2 2" xfId="346"/>
    <cellStyle name="20% - Accent5 2 2 2 2 2" xfId="2118"/>
    <cellStyle name="20% - Accent5 2 2 2 2 2 2" xfId="8259"/>
    <cellStyle name="20% - Accent5 2 2 2 2 3" xfId="3647"/>
    <cellStyle name="20% - Accent5 2 2 2 2 4" xfId="5211"/>
    <cellStyle name="20% - Accent5 2 2 2 2 5" xfId="5792"/>
    <cellStyle name="20% - Accent5 2 2 2 2 6" xfId="7678"/>
    <cellStyle name="20% - Accent5 2 2 2 3" xfId="2117"/>
    <cellStyle name="20% - Accent5 2 2 2 3 2" xfId="7970"/>
    <cellStyle name="20% - Accent5 2 2 2 4" xfId="3347"/>
    <cellStyle name="20% - Accent5 2 2 2 5" xfId="4922"/>
    <cellStyle name="20% - Accent5 2 2 2 6" xfId="5503"/>
    <cellStyle name="20% - Accent5 2 2 2 7" xfId="7389"/>
    <cellStyle name="20% - Accent5 2 2 3" xfId="347"/>
    <cellStyle name="20% - Accent5 2 2 3 2" xfId="2119"/>
    <cellStyle name="20% - Accent5 2 2 3 2 2" xfId="8116"/>
    <cellStyle name="20% - Accent5 2 2 3 3" xfId="3504"/>
    <cellStyle name="20% - Accent5 2 2 3 4" xfId="5068"/>
    <cellStyle name="20% - Accent5 2 2 3 5" xfId="5649"/>
    <cellStyle name="20% - Accent5 2 2 3 6" xfId="7535"/>
    <cellStyle name="20% - Accent5 2 2 4" xfId="2116"/>
    <cellStyle name="20% - Accent5 2 2 4 2" xfId="8463"/>
    <cellStyle name="20% - Accent5 2 2 5" xfId="3202"/>
    <cellStyle name="20% - Accent5 2 2 5 2" xfId="8552"/>
    <cellStyle name="20% - Accent5 2 2 6" xfId="4779"/>
    <cellStyle name="20% - Accent5 2 2 6 2" xfId="7827"/>
    <cellStyle name="20% - Accent5 2 2 7" xfId="5360"/>
    <cellStyle name="20% - Accent5 2 2 8" xfId="7246"/>
    <cellStyle name="20% - Accent5 2 3" xfId="348"/>
    <cellStyle name="20% - Accent5 2 3 2" xfId="349"/>
    <cellStyle name="20% - Accent5 2 3 2 2" xfId="2121"/>
    <cellStyle name="20% - Accent5 2 3 2 2 2" xfId="8213"/>
    <cellStyle name="20% - Accent5 2 3 2 3" xfId="3601"/>
    <cellStyle name="20% - Accent5 2 3 2 4" xfId="5165"/>
    <cellStyle name="20% - Accent5 2 3 2 5" xfId="5746"/>
    <cellStyle name="20% - Accent5 2 3 2 6" xfId="7632"/>
    <cellStyle name="20% - Accent5 2 3 3" xfId="2120"/>
    <cellStyle name="20% - Accent5 2 3 3 2" xfId="7924"/>
    <cellStyle name="20% - Accent5 2 3 4" xfId="3301"/>
    <cellStyle name="20% - Accent5 2 3 5" xfId="4876"/>
    <cellStyle name="20% - Accent5 2 3 6" xfId="5457"/>
    <cellStyle name="20% - Accent5 2 3 7" xfId="7343"/>
    <cellStyle name="20% - Accent5 2 4" xfId="350"/>
    <cellStyle name="20% - Accent5 2 4 2" xfId="2122"/>
    <cellStyle name="20% - Accent5 2 4 2 2" xfId="8070"/>
    <cellStyle name="20% - Accent5 2 4 3" xfId="3458"/>
    <cellStyle name="20% - Accent5 2 4 4" xfId="5022"/>
    <cellStyle name="20% - Accent5 2 4 5" xfId="5603"/>
    <cellStyle name="20% - Accent5 2 4 6" xfId="7489"/>
    <cellStyle name="20% - Accent5 2 5" xfId="1821"/>
    <cellStyle name="20% - Accent5 2 5 2" xfId="3929"/>
    <cellStyle name="20% - Accent5 2 5 3" xfId="6244"/>
    <cellStyle name="20% - Accent5 2 5 4" xfId="8301"/>
    <cellStyle name="20% - Accent5 2 6" xfId="2115"/>
    <cellStyle name="20% - Accent5 2 6 2" xfId="3811"/>
    <cellStyle name="20% - Accent5 2 6 3" xfId="6245"/>
    <cellStyle name="20% - Accent5 2 6 4" xfId="8417"/>
    <cellStyle name="20% - Accent5 2 7" xfId="3135"/>
    <cellStyle name="20% - Accent5 2 7 2" xfId="8506"/>
    <cellStyle name="20% - Accent5 2 8" xfId="4733"/>
    <cellStyle name="20% - Accent5 2 8 2" xfId="7781"/>
    <cellStyle name="20% - Accent5 2 9" xfId="5314"/>
    <cellStyle name="20% - Accent5 3" xfId="351"/>
    <cellStyle name="20% - Accent5 3 2" xfId="352"/>
    <cellStyle name="20% - Accent5 3 2 2" xfId="353"/>
    <cellStyle name="20% - Accent5 3 2 2 2" xfId="2125"/>
    <cellStyle name="20% - Accent5 3 2 2 2 2" xfId="8236"/>
    <cellStyle name="20% - Accent5 3 2 2 3" xfId="3624"/>
    <cellStyle name="20% - Accent5 3 2 2 4" xfId="5188"/>
    <cellStyle name="20% - Accent5 3 2 2 5" xfId="5769"/>
    <cellStyle name="20% - Accent5 3 2 2 6" xfId="7655"/>
    <cellStyle name="20% - Accent5 3 2 3" xfId="2124"/>
    <cellStyle name="20% - Accent5 3 2 3 2" xfId="7947"/>
    <cellStyle name="20% - Accent5 3 2 4" xfId="3324"/>
    <cellStyle name="20% - Accent5 3 2 5" xfId="4899"/>
    <cellStyle name="20% - Accent5 3 2 6" xfId="5480"/>
    <cellStyle name="20% - Accent5 3 2 7" xfId="7366"/>
    <cellStyle name="20% - Accent5 3 3" xfId="354"/>
    <cellStyle name="20% - Accent5 3 3 2" xfId="2126"/>
    <cellStyle name="20% - Accent5 3 3 2 2" xfId="8093"/>
    <cellStyle name="20% - Accent5 3 3 3" xfId="3481"/>
    <cellStyle name="20% - Accent5 3 3 4" xfId="5045"/>
    <cellStyle name="20% - Accent5 3 3 5" xfId="5626"/>
    <cellStyle name="20% - Accent5 3 3 6" xfId="7512"/>
    <cellStyle name="20% - Accent5 3 4" xfId="2123"/>
    <cellStyle name="20% - Accent5 3 4 2" xfId="8440"/>
    <cellStyle name="20% - Accent5 3 5" xfId="3176"/>
    <cellStyle name="20% - Accent5 3 5 2" xfId="8529"/>
    <cellStyle name="20% - Accent5 3 6" xfId="4756"/>
    <cellStyle name="20% - Accent5 3 6 2" xfId="7804"/>
    <cellStyle name="20% - Accent5 3 7" xfId="5337"/>
    <cellStyle name="20% - Accent5 3 8" xfId="7223"/>
    <cellStyle name="20% - Accent5 4" xfId="355"/>
    <cellStyle name="20% - Accent5 4 2" xfId="356"/>
    <cellStyle name="20% - Accent5 4 2 2" xfId="357"/>
    <cellStyle name="20% - Accent5 4 2 2 2" xfId="2129"/>
    <cellStyle name="20% - Accent5 4 2 2 2 2" xfId="8186"/>
    <cellStyle name="20% - Accent5 4 2 2 3" xfId="3574"/>
    <cellStyle name="20% - Accent5 4 2 2 4" xfId="5138"/>
    <cellStyle name="20% - Accent5 4 2 2 5" xfId="5719"/>
    <cellStyle name="20% - Accent5 4 2 2 6" xfId="7605"/>
    <cellStyle name="20% - Accent5 4 2 3" xfId="2128"/>
    <cellStyle name="20% - Accent5 4 2 3 2" xfId="7897"/>
    <cellStyle name="20% - Accent5 4 2 4" xfId="3274"/>
    <cellStyle name="20% - Accent5 4 2 5" xfId="4849"/>
    <cellStyle name="20% - Accent5 4 2 6" xfId="5430"/>
    <cellStyle name="20% - Accent5 4 2 7" xfId="7316"/>
    <cellStyle name="20% - Accent5 4 3" xfId="358"/>
    <cellStyle name="20% - Accent5 4 3 2" xfId="2130"/>
    <cellStyle name="20% - Accent5 4 3 2 2" xfId="8046"/>
    <cellStyle name="20% - Accent5 4 3 3" xfId="3434"/>
    <cellStyle name="20% - Accent5 4 3 4" xfId="4998"/>
    <cellStyle name="20% - Accent5 4 3 5" xfId="5579"/>
    <cellStyle name="20% - Accent5 4 3 6" xfId="7465"/>
    <cellStyle name="20% - Accent5 4 4" xfId="2127"/>
    <cellStyle name="20% - Accent5 4 4 2" xfId="7754"/>
    <cellStyle name="20% - Accent5 4 5" xfId="3105"/>
    <cellStyle name="20% - Accent5 4 6" xfId="4706"/>
    <cellStyle name="20% - Accent5 4 7" xfId="5287"/>
    <cellStyle name="20% - Accent5 4 8" xfId="7173"/>
    <cellStyle name="20% - Accent5 5" xfId="359"/>
    <cellStyle name="20% - Accent5 5 2" xfId="360"/>
    <cellStyle name="20% - Accent5 5 2 2" xfId="361"/>
    <cellStyle name="20% - Accent5 5 2 2 2" xfId="2133"/>
    <cellStyle name="20% - Accent5 5 2 2 2 2" xfId="8169"/>
    <cellStyle name="20% - Accent5 5 2 2 3" xfId="3557"/>
    <cellStyle name="20% - Accent5 5 2 2 4" xfId="5121"/>
    <cellStyle name="20% - Accent5 5 2 2 5" xfId="5702"/>
    <cellStyle name="20% - Accent5 5 2 2 6" xfId="7588"/>
    <cellStyle name="20% - Accent5 5 2 3" xfId="2132"/>
    <cellStyle name="20% - Accent5 5 2 3 2" xfId="7880"/>
    <cellStyle name="20% - Accent5 5 2 4" xfId="3257"/>
    <cellStyle name="20% - Accent5 5 2 5" xfId="4832"/>
    <cellStyle name="20% - Accent5 5 2 6" xfId="5413"/>
    <cellStyle name="20% - Accent5 5 2 7" xfId="7299"/>
    <cellStyle name="20% - Accent5 5 3" xfId="362"/>
    <cellStyle name="20% - Accent5 5 3 2" xfId="2134"/>
    <cellStyle name="20% - Accent5 5 3 2 2" xfId="8029"/>
    <cellStyle name="20% - Accent5 5 3 3" xfId="3417"/>
    <cellStyle name="20% - Accent5 5 3 4" xfId="4981"/>
    <cellStyle name="20% - Accent5 5 3 5" xfId="5562"/>
    <cellStyle name="20% - Accent5 5 3 6" xfId="7448"/>
    <cellStyle name="20% - Accent5 5 4" xfId="2131"/>
    <cellStyle name="20% - Accent5 5 4 2" xfId="7737"/>
    <cellStyle name="20% - Accent5 5 5" xfId="3088"/>
    <cellStyle name="20% - Accent5 5 6" xfId="4689"/>
    <cellStyle name="20% - Accent5 5 7" xfId="5270"/>
    <cellStyle name="20% - Accent5 5 8" xfId="7156"/>
    <cellStyle name="20% - Accent5 6" xfId="363"/>
    <cellStyle name="20% - Accent5 6 2" xfId="364"/>
    <cellStyle name="20% - Accent5 6 2 2" xfId="365"/>
    <cellStyle name="20% - Accent5 6 2 2 2" xfId="2137"/>
    <cellStyle name="20% - Accent5 6 2 2 2 2" xfId="8275"/>
    <cellStyle name="20% - Accent5 6 2 2 3" xfId="3663"/>
    <cellStyle name="20% - Accent5 6 2 2 4" xfId="5227"/>
    <cellStyle name="20% - Accent5 6 2 2 5" xfId="5808"/>
    <cellStyle name="20% - Accent5 6 2 2 6" xfId="7694"/>
    <cellStyle name="20% - Accent5 6 2 3" xfId="2136"/>
    <cellStyle name="20% - Accent5 6 2 3 2" xfId="7986"/>
    <cellStyle name="20% - Accent5 6 2 4" xfId="3363"/>
    <cellStyle name="20% - Accent5 6 2 5" xfId="4938"/>
    <cellStyle name="20% - Accent5 6 2 6" xfId="5519"/>
    <cellStyle name="20% - Accent5 6 2 7" xfId="7405"/>
    <cellStyle name="20% - Accent5 6 3" xfId="366"/>
    <cellStyle name="20% - Accent5 6 3 2" xfId="2138"/>
    <cellStyle name="20% - Accent5 6 3 2 2" xfId="8132"/>
    <cellStyle name="20% - Accent5 6 3 3" xfId="3520"/>
    <cellStyle name="20% - Accent5 6 3 4" xfId="5084"/>
    <cellStyle name="20% - Accent5 6 3 5" xfId="5665"/>
    <cellStyle name="20% - Accent5 6 3 6" xfId="7551"/>
    <cellStyle name="20% - Accent5 6 4" xfId="2135"/>
    <cellStyle name="20% - Accent5 6 4 2" xfId="7843"/>
    <cellStyle name="20% - Accent5 6 5" xfId="3218"/>
    <cellStyle name="20% - Accent5 6 6" xfId="4795"/>
    <cellStyle name="20% - Accent5 6 7" xfId="5376"/>
    <cellStyle name="20% - Accent5 6 8" xfId="7262"/>
    <cellStyle name="20% - Accent5 7" xfId="367"/>
    <cellStyle name="20% - Accent5 7 2" xfId="368"/>
    <cellStyle name="20% - Accent5 7 2 2" xfId="2140"/>
    <cellStyle name="20% - Accent5 7 2 2 2" xfId="8156"/>
    <cellStyle name="20% - Accent5 7 2 3" xfId="3544"/>
    <cellStyle name="20% - Accent5 7 2 4" xfId="5108"/>
    <cellStyle name="20% - Accent5 7 2 5" xfId="5689"/>
    <cellStyle name="20% - Accent5 7 2 6" xfId="7575"/>
    <cellStyle name="20% - Accent5 7 3" xfId="2139"/>
    <cellStyle name="20% - Accent5 7 3 2" xfId="7867"/>
    <cellStyle name="20% - Accent5 7 4" xfId="3242"/>
    <cellStyle name="20% - Accent5 7 5" xfId="4819"/>
    <cellStyle name="20% - Accent5 7 6" xfId="5400"/>
    <cellStyle name="20% - Accent5 7 7" xfId="7286"/>
    <cellStyle name="20% - Accent5 8" xfId="369"/>
    <cellStyle name="20% - Accent5 8 2" xfId="2141"/>
    <cellStyle name="20% - Accent5 8 2 2" xfId="8006"/>
    <cellStyle name="20% - Accent5 8 3" xfId="3384"/>
    <cellStyle name="20% - Accent5 8 4" xfId="4958"/>
    <cellStyle name="20% - Accent5 8 5" xfId="5539"/>
    <cellStyle name="20% - Accent5 8 6" xfId="7425"/>
    <cellStyle name="20% - Accent5 9" xfId="1754"/>
    <cellStyle name="20% - Accent5 9 2" xfId="3004"/>
    <cellStyle name="20% - Accent5 9 3" xfId="4099"/>
    <cellStyle name="20% - Accent5 9 4" xfId="6246"/>
    <cellStyle name="20% - Accent5 9 5" xfId="8390"/>
    <cellStyle name="20% - Accent6" xfId="41" builtinId="50" customBuiltin="1"/>
    <cellStyle name="20% - Accent6 10" xfId="371"/>
    <cellStyle name="20% - Accent6 10 2" xfId="2143"/>
    <cellStyle name="20% - Accent6 10 2 2" xfId="3690"/>
    <cellStyle name="20% - Accent6 10 2 3" xfId="6249"/>
    <cellStyle name="20% - Accent6 10 3" xfId="3762"/>
    <cellStyle name="20% - Accent6 10 4" xfId="6248"/>
    <cellStyle name="20% - Accent6 10 5" xfId="8480"/>
    <cellStyle name="20% - Accent6 11" xfId="372"/>
    <cellStyle name="20% - Accent6 11 2" xfId="2144"/>
    <cellStyle name="20% - Accent6 11 3" xfId="4102"/>
    <cellStyle name="20% - Accent6 11 4" xfId="6250"/>
    <cellStyle name="20% - Accent6 11 5" xfId="8569"/>
    <cellStyle name="20% - Accent6 12" xfId="373"/>
    <cellStyle name="20% - Accent6 12 2" xfId="374"/>
    <cellStyle name="20% - Accent6 12 2 2" xfId="2146"/>
    <cellStyle name="20% - Accent6 12 2 3" xfId="4034"/>
    <cellStyle name="20% - Accent6 12 2 4" xfId="6252"/>
    <cellStyle name="20% - Accent6 12 3" xfId="2145"/>
    <cellStyle name="20% - Accent6 12 4" xfId="3838"/>
    <cellStyle name="20% - Accent6 12 5" xfId="6251"/>
    <cellStyle name="20% - Accent6 12 6" xfId="7721"/>
    <cellStyle name="20% - Accent6 13" xfId="375"/>
    <cellStyle name="20% - Accent6 13 2" xfId="2147"/>
    <cellStyle name="20% - Accent6 13 3" xfId="3842"/>
    <cellStyle name="20% - Accent6 13 4" xfId="6253"/>
    <cellStyle name="20% - Accent6 14" xfId="376"/>
    <cellStyle name="20% - Accent6 14 2" xfId="2148"/>
    <cellStyle name="20% - Accent6 14 3" xfId="3898"/>
    <cellStyle name="20% - Accent6 14 4" xfId="6254"/>
    <cellStyle name="20% - Accent6 15" xfId="377"/>
    <cellStyle name="20% - Accent6 15 2" xfId="2149"/>
    <cellStyle name="20% - Accent6 15 3" xfId="3959"/>
    <cellStyle name="20% - Accent6 15 4" xfId="6255"/>
    <cellStyle name="20% - Accent6 16" xfId="378"/>
    <cellStyle name="20% - Accent6 16 2" xfId="2150"/>
    <cellStyle name="20% - Accent6 16 3" xfId="3751"/>
    <cellStyle name="20% - Accent6 16 4" xfId="6256"/>
    <cellStyle name="20% - Accent6 17" xfId="379"/>
    <cellStyle name="20% - Accent6 17 2" xfId="2151"/>
    <cellStyle name="20% - Accent6 17 3" xfId="3071"/>
    <cellStyle name="20% - Accent6 17 4" xfId="6257"/>
    <cellStyle name="20% - Accent6 18" xfId="380"/>
    <cellStyle name="20% - Accent6 18 2" xfId="2152"/>
    <cellStyle name="20% - Accent6 18 3" xfId="4019"/>
    <cellStyle name="20% - Accent6 18 4" xfId="6258"/>
    <cellStyle name="20% - Accent6 19" xfId="1755"/>
    <cellStyle name="20% - Accent6 19 2" xfId="3005"/>
    <cellStyle name="20% - Accent6 19 3" xfId="3940"/>
    <cellStyle name="20% - Accent6 19 4" xfId="6259"/>
    <cellStyle name="20% - Accent6 2" xfId="381"/>
    <cellStyle name="20% - Accent6 2 10" xfId="3138"/>
    <cellStyle name="20% - Accent6 2 10 2" xfId="6261"/>
    <cellStyle name="20% - Accent6 2 11" xfId="3156"/>
    <cellStyle name="20% - Accent6 2 12" xfId="4735"/>
    <cellStyle name="20% - Accent6 2 13" xfId="5316"/>
    <cellStyle name="20% - Accent6 2 14" xfId="6260"/>
    <cellStyle name="20% - Accent6 2 15" xfId="7202"/>
    <cellStyle name="20% - Accent6 2 16" xfId="8650"/>
    <cellStyle name="20% - Accent6 2 2" xfId="382"/>
    <cellStyle name="20% - Accent6 2 2 10" xfId="6262"/>
    <cellStyle name="20% - Accent6 2 2 11" xfId="7248"/>
    <cellStyle name="20% - Accent6 2 2 2" xfId="383"/>
    <cellStyle name="20% - Accent6 2 2 2 10" xfId="7391"/>
    <cellStyle name="20% - Accent6 2 2 2 2" xfId="384"/>
    <cellStyle name="20% - Accent6 2 2 2 2 2" xfId="385"/>
    <cellStyle name="20% - Accent6 2 2 2 2 2 2" xfId="2157"/>
    <cellStyle name="20% - Accent6 2 2 2 2 2 3" xfId="3964"/>
    <cellStyle name="20% - Accent6 2 2 2 2 2 4" xfId="6265"/>
    <cellStyle name="20% - Accent6 2 2 2 2 2 5" xfId="8261"/>
    <cellStyle name="20% - Accent6 2 2 2 2 3" xfId="2156"/>
    <cellStyle name="20% - Accent6 2 2 2 2 3 2" xfId="6266"/>
    <cellStyle name="20% - Accent6 2 2 2 2 4" xfId="3649"/>
    <cellStyle name="20% - Accent6 2 2 2 2 5" xfId="3049"/>
    <cellStyle name="20% - Accent6 2 2 2 2 6" xfId="5213"/>
    <cellStyle name="20% - Accent6 2 2 2 2 7" xfId="5794"/>
    <cellStyle name="20% - Accent6 2 2 2 2 8" xfId="6264"/>
    <cellStyle name="20% - Accent6 2 2 2 2 9" xfId="7680"/>
    <cellStyle name="20% - Accent6 2 2 2 3" xfId="386"/>
    <cellStyle name="20% - Accent6 2 2 2 3 2" xfId="2158"/>
    <cellStyle name="20% - Accent6 2 2 2 3 3" xfId="3738"/>
    <cellStyle name="20% - Accent6 2 2 2 3 4" xfId="6267"/>
    <cellStyle name="20% - Accent6 2 2 2 3 5" xfId="7972"/>
    <cellStyle name="20% - Accent6 2 2 2 4" xfId="2155"/>
    <cellStyle name="20% - Accent6 2 2 2 4 2" xfId="6268"/>
    <cellStyle name="20% - Accent6 2 2 2 5" xfId="3349"/>
    <cellStyle name="20% - Accent6 2 2 2 6" xfId="3741"/>
    <cellStyle name="20% - Accent6 2 2 2 7" xfId="4924"/>
    <cellStyle name="20% - Accent6 2 2 2 8" xfId="5505"/>
    <cellStyle name="20% - Accent6 2 2 2 9" xfId="6263"/>
    <cellStyle name="20% - Accent6 2 2 3" xfId="387"/>
    <cellStyle name="20% - Accent6 2 2 3 2" xfId="388"/>
    <cellStyle name="20% - Accent6 2 2 3 2 2" xfId="2160"/>
    <cellStyle name="20% - Accent6 2 2 3 2 3" xfId="3247"/>
    <cellStyle name="20% - Accent6 2 2 3 2 4" xfId="6270"/>
    <cellStyle name="20% - Accent6 2 2 3 2 5" xfId="8118"/>
    <cellStyle name="20% - Accent6 2 2 3 3" xfId="2159"/>
    <cellStyle name="20% - Accent6 2 2 3 3 2" xfId="6271"/>
    <cellStyle name="20% - Accent6 2 2 3 4" xfId="3506"/>
    <cellStyle name="20% - Accent6 2 2 3 5" xfId="3904"/>
    <cellStyle name="20% - Accent6 2 2 3 6" xfId="5070"/>
    <cellStyle name="20% - Accent6 2 2 3 7" xfId="5651"/>
    <cellStyle name="20% - Accent6 2 2 3 8" xfId="6269"/>
    <cellStyle name="20% - Accent6 2 2 3 9" xfId="7537"/>
    <cellStyle name="20% - Accent6 2 2 4" xfId="389"/>
    <cellStyle name="20% - Accent6 2 2 4 2" xfId="2161"/>
    <cellStyle name="20% - Accent6 2 2 4 3" xfId="3841"/>
    <cellStyle name="20% - Accent6 2 2 4 4" xfId="6272"/>
    <cellStyle name="20% - Accent6 2 2 4 5" xfId="8465"/>
    <cellStyle name="20% - Accent6 2 2 5" xfId="2154"/>
    <cellStyle name="20% - Accent6 2 2 5 2" xfId="6273"/>
    <cellStyle name="20% - Accent6 2 2 5 3" xfId="8554"/>
    <cellStyle name="20% - Accent6 2 2 6" xfId="3204"/>
    <cellStyle name="20% - Accent6 2 2 6 2" xfId="7829"/>
    <cellStyle name="20% - Accent6 2 2 7" xfId="4100"/>
    <cellStyle name="20% - Accent6 2 2 8" xfId="4781"/>
    <cellStyle name="20% - Accent6 2 2 9" xfId="5362"/>
    <cellStyle name="20% - Accent6 2 3" xfId="390"/>
    <cellStyle name="20% - Accent6 2 3 10" xfId="7345"/>
    <cellStyle name="20% - Accent6 2 3 2" xfId="391"/>
    <cellStyle name="20% - Accent6 2 3 2 2" xfId="392"/>
    <cellStyle name="20% - Accent6 2 3 2 2 2" xfId="2164"/>
    <cellStyle name="20% - Accent6 2 3 2 2 3" xfId="4058"/>
    <cellStyle name="20% - Accent6 2 3 2 2 4" xfId="6276"/>
    <cellStyle name="20% - Accent6 2 3 2 2 5" xfId="8215"/>
    <cellStyle name="20% - Accent6 2 3 2 3" xfId="2163"/>
    <cellStyle name="20% - Accent6 2 3 2 3 2" xfId="6277"/>
    <cellStyle name="20% - Accent6 2 3 2 4" xfId="3603"/>
    <cellStyle name="20% - Accent6 2 3 2 5" xfId="4057"/>
    <cellStyle name="20% - Accent6 2 3 2 6" xfId="5167"/>
    <cellStyle name="20% - Accent6 2 3 2 7" xfId="5748"/>
    <cellStyle name="20% - Accent6 2 3 2 8" xfId="6275"/>
    <cellStyle name="20% - Accent6 2 3 2 9" xfId="7634"/>
    <cellStyle name="20% - Accent6 2 3 3" xfId="393"/>
    <cellStyle name="20% - Accent6 2 3 3 2" xfId="2165"/>
    <cellStyle name="20% - Accent6 2 3 3 3" xfId="3745"/>
    <cellStyle name="20% - Accent6 2 3 3 4" xfId="6278"/>
    <cellStyle name="20% - Accent6 2 3 3 5" xfId="7926"/>
    <cellStyle name="20% - Accent6 2 3 4" xfId="2162"/>
    <cellStyle name="20% - Accent6 2 3 4 2" xfId="6279"/>
    <cellStyle name="20% - Accent6 2 3 5" xfId="3303"/>
    <cellStyle name="20% - Accent6 2 3 6" xfId="3064"/>
    <cellStyle name="20% - Accent6 2 3 7" xfId="4878"/>
    <cellStyle name="20% - Accent6 2 3 8" xfId="5459"/>
    <cellStyle name="20% - Accent6 2 3 9" xfId="6274"/>
    <cellStyle name="20% - Accent6 2 4" xfId="394"/>
    <cellStyle name="20% - Accent6 2 4 2" xfId="395"/>
    <cellStyle name="20% - Accent6 2 4 2 2" xfId="2167"/>
    <cellStyle name="20% - Accent6 2 4 2 3" xfId="3871"/>
    <cellStyle name="20% - Accent6 2 4 2 4" xfId="6281"/>
    <cellStyle name="20% - Accent6 2 4 2 5" xfId="8072"/>
    <cellStyle name="20% - Accent6 2 4 3" xfId="2166"/>
    <cellStyle name="20% - Accent6 2 4 3 2" xfId="6282"/>
    <cellStyle name="20% - Accent6 2 4 4" xfId="3460"/>
    <cellStyle name="20% - Accent6 2 4 5" xfId="3058"/>
    <cellStyle name="20% - Accent6 2 4 6" xfId="5024"/>
    <cellStyle name="20% - Accent6 2 4 7" xfId="5605"/>
    <cellStyle name="20% - Accent6 2 4 8" xfId="6280"/>
    <cellStyle name="20% - Accent6 2 4 9" xfId="7491"/>
    <cellStyle name="20% - Accent6 2 5" xfId="396"/>
    <cellStyle name="20% - Accent6 2 5 2" xfId="397"/>
    <cellStyle name="20% - Accent6 2 5 2 2" xfId="2169"/>
    <cellStyle name="20% - Accent6 2 5 2 3" xfId="3808"/>
    <cellStyle name="20% - Accent6 2 5 2 4" xfId="6284"/>
    <cellStyle name="20% - Accent6 2 5 3" xfId="2168"/>
    <cellStyle name="20% - Accent6 2 5 4" xfId="3866"/>
    <cellStyle name="20% - Accent6 2 5 5" xfId="6283"/>
    <cellStyle name="20% - Accent6 2 5 6" xfId="8302"/>
    <cellStyle name="20% - Accent6 2 6" xfId="398"/>
    <cellStyle name="20% - Accent6 2 6 2" xfId="2170"/>
    <cellStyle name="20% - Accent6 2 6 3" xfId="3900"/>
    <cellStyle name="20% - Accent6 2 6 4" xfId="6285"/>
    <cellStyle name="20% - Accent6 2 6 5" xfId="8419"/>
    <cellStyle name="20% - Accent6 2 7" xfId="399"/>
    <cellStyle name="20% - Accent6 2 7 2" xfId="2171"/>
    <cellStyle name="20% - Accent6 2 7 3" xfId="3941"/>
    <cellStyle name="20% - Accent6 2 7 4" xfId="6286"/>
    <cellStyle name="20% - Accent6 2 7 5" xfId="8508"/>
    <cellStyle name="20% - Accent6 2 8" xfId="1822"/>
    <cellStyle name="20% - Accent6 2 8 2" xfId="3728"/>
    <cellStyle name="20% - Accent6 2 8 3" xfId="6287"/>
    <cellStyle name="20% - Accent6 2 8 4" xfId="7783"/>
    <cellStyle name="20% - Accent6 2 9" xfId="2153"/>
    <cellStyle name="20% - Accent6 2 9 2" xfId="3948"/>
    <cellStyle name="20% - Accent6 2 9 3" xfId="6288"/>
    <cellStyle name="20% - Accent6 20" xfId="1796"/>
    <cellStyle name="20% - Accent6 20 2" xfId="3716"/>
    <cellStyle name="20% - Accent6 20 3" xfId="6289"/>
    <cellStyle name="20% - Accent6 21" xfId="2142"/>
    <cellStyle name="20% - Accent6 21 2" xfId="4035"/>
    <cellStyle name="20% - Accent6 21 3" xfId="6290"/>
    <cellStyle name="20% - Accent6 22" xfId="3034"/>
    <cellStyle name="20% - Accent6 23" xfId="3766"/>
    <cellStyle name="20% - Accent6 24" xfId="4673"/>
    <cellStyle name="20% - Accent6 25" xfId="5254"/>
    <cellStyle name="20% - Accent6 26" xfId="6247"/>
    <cellStyle name="20% - Accent6 27" xfId="7131"/>
    <cellStyle name="20% - Accent6 28" xfId="7140"/>
    <cellStyle name="20% - Accent6 29" xfId="370"/>
    <cellStyle name="20% - Accent6 3" xfId="400"/>
    <cellStyle name="20% - Accent6 3 10" xfId="5339"/>
    <cellStyle name="20% - Accent6 3 11" xfId="6291"/>
    <cellStyle name="20% - Accent6 3 12" xfId="7225"/>
    <cellStyle name="20% - Accent6 3 2" xfId="401"/>
    <cellStyle name="20% - Accent6 3 2 10" xfId="7368"/>
    <cellStyle name="20% - Accent6 3 2 2" xfId="402"/>
    <cellStyle name="20% - Accent6 3 2 2 2" xfId="403"/>
    <cellStyle name="20% - Accent6 3 2 2 2 2" xfId="2175"/>
    <cellStyle name="20% - Accent6 3 2 2 2 3" xfId="3798"/>
    <cellStyle name="20% - Accent6 3 2 2 2 4" xfId="6294"/>
    <cellStyle name="20% - Accent6 3 2 2 2 5" xfId="8238"/>
    <cellStyle name="20% - Accent6 3 2 2 3" xfId="2174"/>
    <cellStyle name="20% - Accent6 3 2 2 3 2" xfId="6295"/>
    <cellStyle name="20% - Accent6 3 2 2 4" xfId="3626"/>
    <cellStyle name="20% - Accent6 3 2 2 5" xfId="3137"/>
    <cellStyle name="20% - Accent6 3 2 2 6" xfId="5190"/>
    <cellStyle name="20% - Accent6 3 2 2 7" xfId="5771"/>
    <cellStyle name="20% - Accent6 3 2 2 8" xfId="6293"/>
    <cellStyle name="20% - Accent6 3 2 2 9" xfId="7657"/>
    <cellStyle name="20% - Accent6 3 2 3" xfId="404"/>
    <cellStyle name="20% - Accent6 3 2 3 2" xfId="2176"/>
    <cellStyle name="20% - Accent6 3 2 3 3" xfId="3075"/>
    <cellStyle name="20% - Accent6 3 2 3 4" xfId="6296"/>
    <cellStyle name="20% - Accent6 3 2 3 5" xfId="7949"/>
    <cellStyle name="20% - Accent6 3 2 4" xfId="2173"/>
    <cellStyle name="20% - Accent6 3 2 4 2" xfId="6297"/>
    <cellStyle name="20% - Accent6 3 2 5" xfId="3326"/>
    <cellStyle name="20% - Accent6 3 2 6" xfId="3070"/>
    <cellStyle name="20% - Accent6 3 2 7" xfId="4901"/>
    <cellStyle name="20% - Accent6 3 2 8" xfId="5482"/>
    <cellStyle name="20% - Accent6 3 2 9" xfId="6292"/>
    <cellStyle name="20% - Accent6 3 3" xfId="405"/>
    <cellStyle name="20% - Accent6 3 3 2" xfId="406"/>
    <cellStyle name="20% - Accent6 3 3 2 2" xfId="2178"/>
    <cellStyle name="20% - Accent6 3 3 2 3" xfId="3757"/>
    <cellStyle name="20% - Accent6 3 3 2 4" xfId="6299"/>
    <cellStyle name="20% - Accent6 3 3 2 5" xfId="8095"/>
    <cellStyle name="20% - Accent6 3 3 3" xfId="2177"/>
    <cellStyle name="20% - Accent6 3 3 3 2" xfId="6300"/>
    <cellStyle name="20% - Accent6 3 3 4" xfId="3483"/>
    <cellStyle name="20% - Accent6 3 3 5" xfId="4012"/>
    <cellStyle name="20% - Accent6 3 3 6" xfId="5047"/>
    <cellStyle name="20% - Accent6 3 3 7" xfId="5628"/>
    <cellStyle name="20% - Accent6 3 3 8" xfId="6298"/>
    <cellStyle name="20% - Accent6 3 3 9" xfId="7514"/>
    <cellStyle name="20% - Accent6 3 4" xfId="407"/>
    <cellStyle name="20% - Accent6 3 4 2" xfId="2179"/>
    <cellStyle name="20% - Accent6 3 4 3" xfId="3127"/>
    <cellStyle name="20% - Accent6 3 4 4" xfId="6301"/>
    <cellStyle name="20% - Accent6 3 4 5" xfId="8442"/>
    <cellStyle name="20% - Accent6 3 5" xfId="408"/>
    <cellStyle name="20% - Accent6 3 5 2" xfId="2180"/>
    <cellStyle name="20% - Accent6 3 5 3" xfId="3794"/>
    <cellStyle name="20% - Accent6 3 5 4" xfId="6302"/>
    <cellStyle name="20% - Accent6 3 5 5" xfId="8531"/>
    <cellStyle name="20% - Accent6 3 6" xfId="2172"/>
    <cellStyle name="20% - Accent6 3 6 2" xfId="6303"/>
    <cellStyle name="20% - Accent6 3 6 3" xfId="7806"/>
    <cellStyle name="20% - Accent6 3 7" xfId="3178"/>
    <cellStyle name="20% - Accent6 3 8" xfId="4073"/>
    <cellStyle name="20% - Accent6 3 9" xfId="4758"/>
    <cellStyle name="20% - Accent6 30" xfId="8599"/>
    <cellStyle name="20% - Accent6 4" xfId="409"/>
    <cellStyle name="20% - Accent6 4 10" xfId="6304"/>
    <cellStyle name="20% - Accent6 4 11" xfId="7174"/>
    <cellStyle name="20% - Accent6 4 2" xfId="410"/>
    <cellStyle name="20% - Accent6 4 2 10" xfId="7317"/>
    <cellStyle name="20% - Accent6 4 2 2" xfId="411"/>
    <cellStyle name="20% - Accent6 4 2 2 2" xfId="412"/>
    <cellStyle name="20% - Accent6 4 2 2 2 2" xfId="2184"/>
    <cellStyle name="20% - Accent6 4 2 2 2 3" xfId="3787"/>
    <cellStyle name="20% - Accent6 4 2 2 2 4" xfId="6307"/>
    <cellStyle name="20% - Accent6 4 2 2 2 5" xfId="8187"/>
    <cellStyle name="20% - Accent6 4 2 2 3" xfId="2183"/>
    <cellStyle name="20% - Accent6 4 2 2 3 2" xfId="6308"/>
    <cellStyle name="20% - Accent6 4 2 2 4" xfId="3575"/>
    <cellStyle name="20% - Accent6 4 2 2 5" xfId="3764"/>
    <cellStyle name="20% - Accent6 4 2 2 6" xfId="5139"/>
    <cellStyle name="20% - Accent6 4 2 2 7" xfId="5720"/>
    <cellStyle name="20% - Accent6 4 2 2 8" xfId="6306"/>
    <cellStyle name="20% - Accent6 4 2 2 9" xfId="7606"/>
    <cellStyle name="20% - Accent6 4 2 3" xfId="413"/>
    <cellStyle name="20% - Accent6 4 2 3 2" xfId="2185"/>
    <cellStyle name="20% - Accent6 4 2 3 3" xfId="4059"/>
    <cellStyle name="20% - Accent6 4 2 3 4" xfId="6309"/>
    <cellStyle name="20% - Accent6 4 2 3 5" xfId="7898"/>
    <cellStyle name="20% - Accent6 4 2 4" xfId="2182"/>
    <cellStyle name="20% - Accent6 4 2 4 2" xfId="6310"/>
    <cellStyle name="20% - Accent6 4 2 5" xfId="3275"/>
    <cellStyle name="20% - Accent6 4 2 6" xfId="3162"/>
    <cellStyle name="20% - Accent6 4 2 7" xfId="4850"/>
    <cellStyle name="20% - Accent6 4 2 8" xfId="5431"/>
    <cellStyle name="20% - Accent6 4 2 9" xfId="6305"/>
    <cellStyle name="20% - Accent6 4 3" xfId="414"/>
    <cellStyle name="20% - Accent6 4 3 2" xfId="415"/>
    <cellStyle name="20% - Accent6 4 3 2 2" xfId="2187"/>
    <cellStyle name="20% - Accent6 4 3 2 3" xfId="3943"/>
    <cellStyle name="20% - Accent6 4 3 2 4" xfId="6312"/>
    <cellStyle name="20% - Accent6 4 3 2 5" xfId="8047"/>
    <cellStyle name="20% - Accent6 4 3 3" xfId="2186"/>
    <cellStyle name="20% - Accent6 4 3 3 2" xfId="6313"/>
    <cellStyle name="20% - Accent6 4 3 4" xfId="3435"/>
    <cellStyle name="20% - Accent6 4 3 5" xfId="3063"/>
    <cellStyle name="20% - Accent6 4 3 6" xfId="4999"/>
    <cellStyle name="20% - Accent6 4 3 7" xfId="5580"/>
    <cellStyle name="20% - Accent6 4 3 8" xfId="6311"/>
    <cellStyle name="20% - Accent6 4 3 9" xfId="7466"/>
    <cellStyle name="20% - Accent6 4 4" xfId="416"/>
    <cellStyle name="20% - Accent6 4 4 2" xfId="2188"/>
    <cellStyle name="20% - Accent6 4 4 3" xfId="3944"/>
    <cellStyle name="20% - Accent6 4 4 4" xfId="6314"/>
    <cellStyle name="20% - Accent6 4 4 5" xfId="7755"/>
    <cellStyle name="20% - Accent6 4 5" xfId="2181"/>
    <cellStyle name="20% - Accent6 4 5 2" xfId="6315"/>
    <cellStyle name="20% - Accent6 4 6" xfId="3106"/>
    <cellStyle name="20% - Accent6 4 7" xfId="3975"/>
    <cellStyle name="20% - Accent6 4 8" xfId="4707"/>
    <cellStyle name="20% - Accent6 4 9" xfId="5288"/>
    <cellStyle name="20% - Accent6 5" xfId="417"/>
    <cellStyle name="20% - Accent6 5 10" xfId="6316"/>
    <cellStyle name="20% - Accent6 5 11" xfId="7157"/>
    <cellStyle name="20% - Accent6 5 2" xfId="418"/>
    <cellStyle name="20% - Accent6 5 2 10" xfId="7300"/>
    <cellStyle name="20% - Accent6 5 2 2" xfId="419"/>
    <cellStyle name="20% - Accent6 5 2 2 2" xfId="420"/>
    <cellStyle name="20% - Accent6 5 2 2 2 2" xfId="2192"/>
    <cellStyle name="20% - Accent6 5 2 2 2 3" xfId="4084"/>
    <cellStyle name="20% - Accent6 5 2 2 2 4" xfId="6319"/>
    <cellStyle name="20% - Accent6 5 2 2 2 5" xfId="8170"/>
    <cellStyle name="20% - Accent6 5 2 2 3" xfId="2191"/>
    <cellStyle name="20% - Accent6 5 2 2 3 2" xfId="6320"/>
    <cellStyle name="20% - Accent6 5 2 2 4" xfId="3558"/>
    <cellStyle name="20% - Accent6 5 2 2 5" xfId="4088"/>
    <cellStyle name="20% - Accent6 5 2 2 6" xfId="5122"/>
    <cellStyle name="20% - Accent6 5 2 2 7" xfId="5703"/>
    <cellStyle name="20% - Accent6 5 2 2 8" xfId="6318"/>
    <cellStyle name="20% - Accent6 5 2 2 9" xfId="7589"/>
    <cellStyle name="20% - Accent6 5 2 3" xfId="421"/>
    <cellStyle name="20% - Accent6 5 2 3 2" xfId="2193"/>
    <cellStyle name="20% - Accent6 5 2 3 3" xfId="4025"/>
    <cellStyle name="20% - Accent6 5 2 3 4" xfId="6321"/>
    <cellStyle name="20% - Accent6 5 2 3 5" xfId="7881"/>
    <cellStyle name="20% - Accent6 5 2 4" xfId="2190"/>
    <cellStyle name="20% - Accent6 5 2 4 2" xfId="6322"/>
    <cellStyle name="20% - Accent6 5 2 5" xfId="3258"/>
    <cellStyle name="20% - Accent6 5 2 6" xfId="3057"/>
    <cellStyle name="20% - Accent6 5 2 7" xfId="4833"/>
    <cellStyle name="20% - Accent6 5 2 8" xfId="5414"/>
    <cellStyle name="20% - Accent6 5 2 9" xfId="6317"/>
    <cellStyle name="20% - Accent6 5 3" xfId="422"/>
    <cellStyle name="20% - Accent6 5 3 2" xfId="423"/>
    <cellStyle name="20% - Accent6 5 3 2 2" xfId="2195"/>
    <cellStyle name="20% - Accent6 5 3 2 3" xfId="3852"/>
    <cellStyle name="20% - Accent6 5 3 2 4" xfId="6324"/>
    <cellStyle name="20% - Accent6 5 3 2 5" xfId="8030"/>
    <cellStyle name="20% - Accent6 5 3 3" xfId="2194"/>
    <cellStyle name="20% - Accent6 5 3 3 2" xfId="6325"/>
    <cellStyle name="20% - Accent6 5 3 4" xfId="3418"/>
    <cellStyle name="20% - Accent6 5 3 5" xfId="4096"/>
    <cellStyle name="20% - Accent6 5 3 6" xfId="4982"/>
    <cellStyle name="20% - Accent6 5 3 7" xfId="5563"/>
    <cellStyle name="20% - Accent6 5 3 8" xfId="6323"/>
    <cellStyle name="20% - Accent6 5 3 9" xfId="7449"/>
    <cellStyle name="20% - Accent6 5 4" xfId="424"/>
    <cellStyle name="20% - Accent6 5 4 2" xfId="2196"/>
    <cellStyle name="20% - Accent6 5 4 3" xfId="3406"/>
    <cellStyle name="20% - Accent6 5 4 4" xfId="6326"/>
    <cellStyle name="20% - Accent6 5 4 5" xfId="7738"/>
    <cellStyle name="20% - Accent6 5 5" xfId="2189"/>
    <cellStyle name="20% - Accent6 5 5 2" xfId="6327"/>
    <cellStyle name="20% - Accent6 5 6" xfId="3089"/>
    <cellStyle name="20% - Accent6 5 7" xfId="3849"/>
    <cellStyle name="20% - Accent6 5 8" xfId="4690"/>
    <cellStyle name="20% - Accent6 5 9" xfId="5271"/>
    <cellStyle name="20% - Accent6 6" xfId="425"/>
    <cellStyle name="20% - Accent6 6 10" xfId="6328"/>
    <cellStyle name="20% - Accent6 6 11" xfId="7263"/>
    <cellStyle name="20% - Accent6 6 2" xfId="426"/>
    <cellStyle name="20% - Accent6 6 2 10" xfId="7406"/>
    <cellStyle name="20% - Accent6 6 2 2" xfId="427"/>
    <cellStyle name="20% - Accent6 6 2 2 2" xfId="428"/>
    <cellStyle name="20% - Accent6 6 2 2 2 2" xfId="2200"/>
    <cellStyle name="20% - Accent6 6 2 2 2 3" xfId="4083"/>
    <cellStyle name="20% - Accent6 6 2 2 2 4" xfId="6331"/>
    <cellStyle name="20% - Accent6 6 2 2 2 5" xfId="8276"/>
    <cellStyle name="20% - Accent6 6 2 2 3" xfId="2199"/>
    <cellStyle name="20% - Accent6 6 2 2 3 2" xfId="6332"/>
    <cellStyle name="20% - Accent6 6 2 2 4" xfId="3664"/>
    <cellStyle name="20% - Accent6 6 2 2 5" xfId="3991"/>
    <cellStyle name="20% - Accent6 6 2 2 6" xfId="5228"/>
    <cellStyle name="20% - Accent6 6 2 2 7" xfId="5809"/>
    <cellStyle name="20% - Accent6 6 2 2 8" xfId="6330"/>
    <cellStyle name="20% - Accent6 6 2 2 9" xfId="7695"/>
    <cellStyle name="20% - Accent6 6 2 3" xfId="429"/>
    <cellStyle name="20% - Accent6 6 2 3 2" xfId="2201"/>
    <cellStyle name="20% - Accent6 6 2 3 3" xfId="3998"/>
    <cellStyle name="20% - Accent6 6 2 3 4" xfId="6333"/>
    <cellStyle name="20% - Accent6 6 2 3 5" xfId="7987"/>
    <cellStyle name="20% - Accent6 6 2 4" xfId="2198"/>
    <cellStyle name="20% - Accent6 6 2 4 2" xfId="6334"/>
    <cellStyle name="20% - Accent6 6 2 5" xfId="3364"/>
    <cellStyle name="20% - Accent6 6 2 6" xfId="3951"/>
    <cellStyle name="20% - Accent6 6 2 7" xfId="4939"/>
    <cellStyle name="20% - Accent6 6 2 8" xfId="5520"/>
    <cellStyle name="20% - Accent6 6 2 9" xfId="6329"/>
    <cellStyle name="20% - Accent6 6 3" xfId="430"/>
    <cellStyle name="20% - Accent6 6 3 2" xfId="431"/>
    <cellStyle name="20% - Accent6 6 3 2 2" xfId="2203"/>
    <cellStyle name="20% - Accent6 6 3 2 3" xfId="3957"/>
    <cellStyle name="20% - Accent6 6 3 2 4" xfId="6336"/>
    <cellStyle name="20% - Accent6 6 3 2 5" xfId="8133"/>
    <cellStyle name="20% - Accent6 6 3 3" xfId="2202"/>
    <cellStyle name="20% - Accent6 6 3 3 2" xfId="6337"/>
    <cellStyle name="20% - Accent6 6 3 4" xfId="3521"/>
    <cellStyle name="20% - Accent6 6 3 5" xfId="3921"/>
    <cellStyle name="20% - Accent6 6 3 6" xfId="5085"/>
    <cellStyle name="20% - Accent6 6 3 7" xfId="5666"/>
    <cellStyle name="20% - Accent6 6 3 8" xfId="6335"/>
    <cellStyle name="20% - Accent6 6 3 9" xfId="7552"/>
    <cellStyle name="20% - Accent6 6 4" xfId="432"/>
    <cellStyle name="20% - Accent6 6 4 2" xfId="2204"/>
    <cellStyle name="20% - Accent6 6 4 3" xfId="3997"/>
    <cellStyle name="20% - Accent6 6 4 4" xfId="6338"/>
    <cellStyle name="20% - Accent6 6 4 5" xfId="7844"/>
    <cellStyle name="20% - Accent6 6 5" xfId="2197"/>
    <cellStyle name="20% - Accent6 6 5 2" xfId="6339"/>
    <cellStyle name="20% - Accent6 6 6" xfId="3219"/>
    <cellStyle name="20% - Accent6 6 7" xfId="3858"/>
    <cellStyle name="20% - Accent6 6 8" xfId="4796"/>
    <cellStyle name="20% - Accent6 6 9" xfId="5377"/>
    <cellStyle name="20% - Accent6 7" xfId="433"/>
    <cellStyle name="20% - Accent6 7 10" xfId="7288"/>
    <cellStyle name="20% - Accent6 7 2" xfId="434"/>
    <cellStyle name="20% - Accent6 7 2 2" xfId="435"/>
    <cellStyle name="20% - Accent6 7 2 2 2" xfId="2207"/>
    <cellStyle name="20% - Accent6 7 2 2 3" xfId="3144"/>
    <cellStyle name="20% - Accent6 7 2 2 4" xfId="6342"/>
    <cellStyle name="20% - Accent6 7 2 2 5" xfId="8158"/>
    <cellStyle name="20% - Accent6 7 2 3" xfId="2206"/>
    <cellStyle name="20% - Accent6 7 2 3 2" xfId="6343"/>
    <cellStyle name="20% - Accent6 7 2 4" xfId="3546"/>
    <cellStyle name="20% - Accent6 7 2 5" xfId="4049"/>
    <cellStyle name="20% - Accent6 7 2 6" xfId="5110"/>
    <cellStyle name="20% - Accent6 7 2 7" xfId="5691"/>
    <cellStyle name="20% - Accent6 7 2 8" xfId="6341"/>
    <cellStyle name="20% - Accent6 7 2 9" xfId="7577"/>
    <cellStyle name="20% - Accent6 7 3" xfId="436"/>
    <cellStyle name="20% - Accent6 7 3 2" xfId="2208"/>
    <cellStyle name="20% - Accent6 7 3 3" xfId="4009"/>
    <cellStyle name="20% - Accent6 7 3 4" xfId="6344"/>
    <cellStyle name="20% - Accent6 7 3 5" xfId="7869"/>
    <cellStyle name="20% - Accent6 7 4" xfId="2205"/>
    <cellStyle name="20% - Accent6 7 4 2" xfId="6345"/>
    <cellStyle name="20% - Accent6 7 5" xfId="3244"/>
    <cellStyle name="20% - Accent6 7 6" xfId="3844"/>
    <cellStyle name="20% - Accent6 7 7" xfId="4821"/>
    <cellStyle name="20% - Accent6 7 8" xfId="5402"/>
    <cellStyle name="20% - Accent6 7 9" xfId="6340"/>
    <cellStyle name="20% - Accent6 8" xfId="437"/>
    <cellStyle name="20% - Accent6 8 2" xfId="438"/>
    <cellStyle name="20% - Accent6 8 2 2" xfId="2210"/>
    <cellStyle name="20% - Accent6 8 2 3" xfId="3164"/>
    <cellStyle name="20% - Accent6 8 2 4" xfId="6347"/>
    <cellStyle name="20% - Accent6 8 2 5" xfId="8007"/>
    <cellStyle name="20% - Accent6 8 3" xfId="2209"/>
    <cellStyle name="20% - Accent6 8 3 2" xfId="6348"/>
    <cellStyle name="20% - Accent6 8 4" xfId="3385"/>
    <cellStyle name="20% - Accent6 8 5" xfId="3995"/>
    <cellStyle name="20% - Accent6 8 6" xfId="4959"/>
    <cellStyle name="20% - Accent6 8 7" xfId="5540"/>
    <cellStyle name="20% - Accent6 8 8" xfId="6346"/>
    <cellStyle name="20% - Accent6 8 9" xfId="7426"/>
    <cellStyle name="20% - Accent6 9" xfId="439"/>
    <cellStyle name="20% - Accent6 9 2" xfId="2211"/>
    <cellStyle name="20% - Accent6 9 3" xfId="3868"/>
    <cellStyle name="20% - Accent6 9 4" xfId="6349"/>
    <cellStyle name="20% - Accent6 9 5" xfId="8391"/>
    <cellStyle name="40% - Accent1" xfId="22" builtinId="31" customBuiltin="1"/>
    <cellStyle name="40% - Accent1 10" xfId="441"/>
    <cellStyle name="40% - Accent1 10 2" xfId="2213"/>
    <cellStyle name="40% - Accent1 10 2 2" xfId="3146"/>
    <cellStyle name="40% - Accent1 10 2 3" xfId="6352"/>
    <cellStyle name="40% - Accent1 10 3" xfId="3947"/>
    <cellStyle name="40% - Accent1 10 4" xfId="6351"/>
    <cellStyle name="40% - Accent1 10 5" xfId="8481"/>
    <cellStyle name="40% - Accent1 11" xfId="442"/>
    <cellStyle name="40% - Accent1 11 2" xfId="2214"/>
    <cellStyle name="40% - Accent1 11 3" xfId="3686"/>
    <cellStyle name="40% - Accent1 11 4" xfId="6353"/>
    <cellStyle name="40% - Accent1 11 5" xfId="8570"/>
    <cellStyle name="40% - Accent1 12" xfId="443"/>
    <cellStyle name="40% - Accent1 12 2" xfId="444"/>
    <cellStyle name="40% - Accent1 12 2 2" xfId="2216"/>
    <cellStyle name="40% - Accent1 12 2 3" xfId="4065"/>
    <cellStyle name="40% - Accent1 12 2 4" xfId="6355"/>
    <cellStyle name="40% - Accent1 12 3" xfId="2215"/>
    <cellStyle name="40% - Accent1 12 4" xfId="3043"/>
    <cellStyle name="40% - Accent1 12 5" xfId="6354"/>
    <cellStyle name="40% - Accent1 12 6" xfId="7722"/>
    <cellStyle name="40% - Accent1 13" xfId="445"/>
    <cellStyle name="40% - Accent1 13 2" xfId="2217"/>
    <cellStyle name="40% - Accent1 13 3" xfId="3056"/>
    <cellStyle name="40% - Accent1 13 4" xfId="6356"/>
    <cellStyle name="40% - Accent1 14" xfId="446"/>
    <cellStyle name="40% - Accent1 14 2" xfId="2218"/>
    <cellStyle name="40% - Accent1 14 3" xfId="3979"/>
    <cellStyle name="40% - Accent1 14 4" xfId="6357"/>
    <cellStyle name="40% - Accent1 15" xfId="447"/>
    <cellStyle name="40% - Accent1 15 2" xfId="2219"/>
    <cellStyle name="40% - Accent1 15 3" xfId="3974"/>
    <cellStyle name="40% - Accent1 15 4" xfId="6358"/>
    <cellStyle name="40% - Accent1 16" xfId="448"/>
    <cellStyle name="40% - Accent1 16 2" xfId="2220"/>
    <cellStyle name="40% - Accent1 16 3" xfId="3916"/>
    <cellStyle name="40% - Accent1 16 4" xfId="6359"/>
    <cellStyle name="40% - Accent1 17" xfId="449"/>
    <cellStyle name="40% - Accent1 17 2" xfId="2221"/>
    <cellStyle name="40% - Accent1 17 3" xfId="3249"/>
    <cellStyle name="40% - Accent1 17 4" xfId="6360"/>
    <cellStyle name="40% - Accent1 18" xfId="450"/>
    <cellStyle name="40% - Accent1 18 2" xfId="2222"/>
    <cellStyle name="40% - Accent1 18 3" xfId="3958"/>
    <cellStyle name="40% - Accent1 18 4" xfId="6361"/>
    <cellStyle name="40% - Accent1 19" xfId="1756"/>
    <cellStyle name="40% - Accent1 19 2" xfId="3006"/>
    <cellStyle name="40% - Accent1 19 3" xfId="3749"/>
    <cellStyle name="40% - Accent1 19 4" xfId="6362"/>
    <cellStyle name="40% - Accent1 2" xfId="451"/>
    <cellStyle name="40% - Accent1 2 10" xfId="3126"/>
    <cellStyle name="40% - Accent1 2 10 2" xfId="6364"/>
    <cellStyle name="40% - Accent1 2 11" xfId="3966"/>
    <cellStyle name="40% - Accent1 2 12" xfId="4726"/>
    <cellStyle name="40% - Accent1 2 13" xfId="5307"/>
    <cellStyle name="40% - Accent1 2 14" xfId="6363"/>
    <cellStyle name="40% - Accent1 2 15" xfId="7193"/>
    <cellStyle name="40% - Accent1 2 16" xfId="8631"/>
    <cellStyle name="40% - Accent1 2 2" xfId="452"/>
    <cellStyle name="40% - Accent1 2 2 10" xfId="6365"/>
    <cellStyle name="40% - Accent1 2 2 11" xfId="7239"/>
    <cellStyle name="40% - Accent1 2 2 2" xfId="453"/>
    <cellStyle name="40% - Accent1 2 2 2 10" xfId="7382"/>
    <cellStyle name="40% - Accent1 2 2 2 2" xfId="454"/>
    <cellStyle name="40% - Accent1 2 2 2 2 2" xfId="455"/>
    <cellStyle name="40% - Accent1 2 2 2 2 2 2" xfId="2227"/>
    <cellStyle name="40% - Accent1 2 2 2 2 2 3" xfId="3837"/>
    <cellStyle name="40% - Accent1 2 2 2 2 2 4" xfId="6368"/>
    <cellStyle name="40% - Accent1 2 2 2 2 2 5" xfId="8252"/>
    <cellStyle name="40% - Accent1 2 2 2 2 3" xfId="2226"/>
    <cellStyle name="40% - Accent1 2 2 2 2 3 2" xfId="6369"/>
    <cellStyle name="40% - Accent1 2 2 2 2 4" xfId="3640"/>
    <cellStyle name="40% - Accent1 2 2 2 2 5" xfId="3888"/>
    <cellStyle name="40% - Accent1 2 2 2 2 6" xfId="5204"/>
    <cellStyle name="40% - Accent1 2 2 2 2 7" xfId="5785"/>
    <cellStyle name="40% - Accent1 2 2 2 2 8" xfId="6367"/>
    <cellStyle name="40% - Accent1 2 2 2 2 9" xfId="7671"/>
    <cellStyle name="40% - Accent1 2 2 2 3" xfId="456"/>
    <cellStyle name="40% - Accent1 2 2 2 3 2" xfId="2228"/>
    <cellStyle name="40% - Accent1 2 2 2 3 3" xfId="4032"/>
    <cellStyle name="40% - Accent1 2 2 2 3 4" xfId="6370"/>
    <cellStyle name="40% - Accent1 2 2 2 3 5" xfId="7963"/>
    <cellStyle name="40% - Accent1 2 2 2 4" xfId="2225"/>
    <cellStyle name="40% - Accent1 2 2 2 4 2" xfId="6371"/>
    <cellStyle name="40% - Accent1 2 2 2 5" xfId="3340"/>
    <cellStyle name="40% - Accent1 2 2 2 6" xfId="3775"/>
    <cellStyle name="40% - Accent1 2 2 2 7" xfId="4915"/>
    <cellStyle name="40% - Accent1 2 2 2 8" xfId="5496"/>
    <cellStyle name="40% - Accent1 2 2 2 9" xfId="6366"/>
    <cellStyle name="40% - Accent1 2 2 3" xfId="457"/>
    <cellStyle name="40% - Accent1 2 2 3 2" xfId="458"/>
    <cellStyle name="40% - Accent1 2 2 3 2 2" xfId="2230"/>
    <cellStyle name="40% - Accent1 2 2 3 2 3" xfId="3949"/>
    <cellStyle name="40% - Accent1 2 2 3 2 4" xfId="6373"/>
    <cellStyle name="40% - Accent1 2 2 3 2 5" xfId="8109"/>
    <cellStyle name="40% - Accent1 2 2 3 3" xfId="2229"/>
    <cellStyle name="40% - Accent1 2 2 3 3 2" xfId="6374"/>
    <cellStyle name="40% - Accent1 2 2 3 4" xfId="3497"/>
    <cellStyle name="40% - Accent1 2 2 3 5" xfId="3080"/>
    <cellStyle name="40% - Accent1 2 2 3 6" xfId="5061"/>
    <cellStyle name="40% - Accent1 2 2 3 7" xfId="5642"/>
    <cellStyle name="40% - Accent1 2 2 3 8" xfId="6372"/>
    <cellStyle name="40% - Accent1 2 2 3 9" xfId="7528"/>
    <cellStyle name="40% - Accent1 2 2 4" xfId="459"/>
    <cellStyle name="40% - Accent1 2 2 4 2" xfId="2231"/>
    <cellStyle name="40% - Accent1 2 2 4 3" xfId="3159"/>
    <cellStyle name="40% - Accent1 2 2 4 4" xfId="6375"/>
    <cellStyle name="40% - Accent1 2 2 4 5" xfId="8456"/>
    <cellStyle name="40% - Accent1 2 2 5" xfId="2224"/>
    <cellStyle name="40% - Accent1 2 2 5 2" xfId="6376"/>
    <cellStyle name="40% - Accent1 2 2 5 3" xfId="8545"/>
    <cellStyle name="40% - Accent1 2 2 6" xfId="3195"/>
    <cellStyle name="40% - Accent1 2 2 6 2" xfId="7820"/>
    <cellStyle name="40% - Accent1 2 2 7" xfId="3160"/>
    <cellStyle name="40% - Accent1 2 2 8" xfId="4772"/>
    <cellStyle name="40% - Accent1 2 2 9" xfId="5353"/>
    <cellStyle name="40% - Accent1 2 3" xfId="460"/>
    <cellStyle name="40% - Accent1 2 3 10" xfId="7336"/>
    <cellStyle name="40% - Accent1 2 3 2" xfId="461"/>
    <cellStyle name="40% - Accent1 2 3 2 2" xfId="462"/>
    <cellStyle name="40% - Accent1 2 3 2 2 2" xfId="2234"/>
    <cellStyle name="40% - Accent1 2 3 2 2 3" xfId="3082"/>
    <cellStyle name="40% - Accent1 2 3 2 2 4" xfId="6379"/>
    <cellStyle name="40% - Accent1 2 3 2 2 5" xfId="8206"/>
    <cellStyle name="40% - Accent1 2 3 2 3" xfId="2233"/>
    <cellStyle name="40% - Accent1 2 3 2 3 2" xfId="6380"/>
    <cellStyle name="40% - Accent1 2 3 2 4" xfId="3594"/>
    <cellStyle name="40% - Accent1 2 3 2 5" xfId="3906"/>
    <cellStyle name="40% - Accent1 2 3 2 6" xfId="5158"/>
    <cellStyle name="40% - Accent1 2 3 2 7" xfId="5739"/>
    <cellStyle name="40% - Accent1 2 3 2 8" xfId="6378"/>
    <cellStyle name="40% - Accent1 2 3 2 9" xfId="7625"/>
    <cellStyle name="40% - Accent1 2 3 3" xfId="463"/>
    <cellStyle name="40% - Accent1 2 3 3 2" xfId="2235"/>
    <cellStyle name="40% - Accent1 2 3 3 3" xfId="3877"/>
    <cellStyle name="40% - Accent1 2 3 3 4" xfId="6381"/>
    <cellStyle name="40% - Accent1 2 3 3 5" xfId="7917"/>
    <cellStyle name="40% - Accent1 2 3 4" xfId="2232"/>
    <cellStyle name="40% - Accent1 2 3 4 2" xfId="6382"/>
    <cellStyle name="40% - Accent1 2 3 5" xfId="3294"/>
    <cellStyle name="40% - Accent1 2 3 6" xfId="3399"/>
    <cellStyle name="40% - Accent1 2 3 7" xfId="4869"/>
    <cellStyle name="40% - Accent1 2 3 8" xfId="5450"/>
    <cellStyle name="40% - Accent1 2 3 9" xfId="6377"/>
    <cellStyle name="40% - Accent1 2 4" xfId="464"/>
    <cellStyle name="40% - Accent1 2 4 2" xfId="465"/>
    <cellStyle name="40% - Accent1 2 4 2 2" xfId="2237"/>
    <cellStyle name="40% - Accent1 2 4 2 3" xfId="3889"/>
    <cellStyle name="40% - Accent1 2 4 2 4" xfId="6384"/>
    <cellStyle name="40% - Accent1 2 4 2 5" xfId="8063"/>
    <cellStyle name="40% - Accent1 2 4 3" xfId="2236"/>
    <cellStyle name="40% - Accent1 2 4 3 2" xfId="6385"/>
    <cellStyle name="40% - Accent1 2 4 4" xfId="3451"/>
    <cellStyle name="40% - Accent1 2 4 5" xfId="4086"/>
    <cellStyle name="40% - Accent1 2 4 6" xfId="5015"/>
    <cellStyle name="40% - Accent1 2 4 7" xfId="5596"/>
    <cellStyle name="40% - Accent1 2 4 8" xfId="6383"/>
    <cellStyle name="40% - Accent1 2 4 9" xfId="7482"/>
    <cellStyle name="40% - Accent1 2 5" xfId="466"/>
    <cellStyle name="40% - Accent1 2 5 2" xfId="467"/>
    <cellStyle name="40% - Accent1 2 5 2 2" xfId="2239"/>
    <cellStyle name="40% - Accent1 2 5 2 3" xfId="3062"/>
    <cellStyle name="40% - Accent1 2 5 2 4" xfId="6387"/>
    <cellStyle name="40% - Accent1 2 5 3" xfId="2238"/>
    <cellStyle name="40% - Accent1 2 5 4" xfId="3688"/>
    <cellStyle name="40% - Accent1 2 5 5" xfId="6386"/>
    <cellStyle name="40% - Accent1 2 5 6" xfId="8303"/>
    <cellStyle name="40% - Accent1 2 6" xfId="468"/>
    <cellStyle name="40% - Accent1 2 6 2" xfId="2240"/>
    <cellStyle name="40% - Accent1 2 6 3" xfId="3805"/>
    <cellStyle name="40% - Accent1 2 6 4" xfId="6388"/>
    <cellStyle name="40% - Accent1 2 6 5" xfId="8410"/>
    <cellStyle name="40% - Accent1 2 7" xfId="469"/>
    <cellStyle name="40% - Accent1 2 7 2" xfId="2241"/>
    <cellStyle name="40% - Accent1 2 7 3" xfId="3801"/>
    <cellStyle name="40% - Accent1 2 7 4" xfId="6389"/>
    <cellStyle name="40% - Accent1 2 7 5" xfId="8499"/>
    <cellStyle name="40% - Accent1 2 8" xfId="1823"/>
    <cellStyle name="40% - Accent1 2 8 2" xfId="3954"/>
    <cellStyle name="40% - Accent1 2 8 3" xfId="6390"/>
    <cellStyle name="40% - Accent1 2 8 4" xfId="7774"/>
    <cellStyle name="40% - Accent1 2 9" xfId="2223"/>
    <cellStyle name="40% - Accent1 2 9 2" xfId="3055"/>
    <cellStyle name="40% - Accent1 2 9 3" xfId="6391"/>
    <cellStyle name="40% - Accent1 20" xfId="1797"/>
    <cellStyle name="40% - Accent1 20 2" xfId="3776"/>
    <cellStyle name="40% - Accent1 20 3" xfId="6392"/>
    <cellStyle name="40% - Accent1 21" xfId="2212"/>
    <cellStyle name="40% - Accent1 21 2" xfId="3777"/>
    <cellStyle name="40% - Accent1 21 3" xfId="6393"/>
    <cellStyle name="40% - Accent1 22" xfId="3035"/>
    <cellStyle name="40% - Accent1 23" xfId="4002"/>
    <cellStyle name="40% - Accent1 24" xfId="4674"/>
    <cellStyle name="40% - Accent1 25" xfId="5255"/>
    <cellStyle name="40% - Accent1 26" xfId="6350"/>
    <cellStyle name="40% - Accent1 27" xfId="7125"/>
    <cellStyle name="40% - Accent1 28" xfId="7141"/>
    <cellStyle name="40% - Accent1 29" xfId="440"/>
    <cellStyle name="40% - Accent1 3" xfId="470"/>
    <cellStyle name="40% - Accent1 3 10" xfId="5330"/>
    <cellStyle name="40% - Accent1 3 11" xfId="6394"/>
    <cellStyle name="40% - Accent1 3 12" xfId="7216"/>
    <cellStyle name="40% - Accent1 3 2" xfId="471"/>
    <cellStyle name="40% - Accent1 3 2 10" xfId="7359"/>
    <cellStyle name="40% - Accent1 3 2 2" xfId="472"/>
    <cellStyle name="40% - Accent1 3 2 2 2" xfId="473"/>
    <cellStyle name="40% - Accent1 3 2 2 2 2" xfId="2245"/>
    <cellStyle name="40% - Accent1 3 2 2 2 3" xfId="4071"/>
    <cellStyle name="40% - Accent1 3 2 2 2 4" xfId="6397"/>
    <cellStyle name="40% - Accent1 3 2 2 2 5" xfId="8229"/>
    <cellStyle name="40% - Accent1 3 2 2 3" xfId="2244"/>
    <cellStyle name="40% - Accent1 3 2 2 3 2" xfId="6398"/>
    <cellStyle name="40% - Accent1 3 2 2 4" xfId="3617"/>
    <cellStyle name="40% - Accent1 3 2 2 5" xfId="4033"/>
    <cellStyle name="40% - Accent1 3 2 2 6" xfId="5181"/>
    <cellStyle name="40% - Accent1 3 2 2 7" xfId="5762"/>
    <cellStyle name="40% - Accent1 3 2 2 8" xfId="6396"/>
    <cellStyle name="40% - Accent1 3 2 2 9" xfId="7648"/>
    <cellStyle name="40% - Accent1 3 2 3" xfId="474"/>
    <cellStyle name="40% - Accent1 3 2 3 2" xfId="2246"/>
    <cellStyle name="40% - Accent1 3 2 3 3" xfId="4042"/>
    <cellStyle name="40% - Accent1 3 2 3 4" xfId="6399"/>
    <cellStyle name="40% - Accent1 3 2 3 5" xfId="7940"/>
    <cellStyle name="40% - Accent1 3 2 4" xfId="2243"/>
    <cellStyle name="40% - Accent1 3 2 4 2" xfId="6400"/>
    <cellStyle name="40% - Accent1 3 2 5" xfId="3317"/>
    <cellStyle name="40% - Accent1 3 2 6" xfId="3183"/>
    <cellStyle name="40% - Accent1 3 2 7" xfId="4892"/>
    <cellStyle name="40% - Accent1 3 2 8" xfId="5473"/>
    <cellStyle name="40% - Accent1 3 2 9" xfId="6395"/>
    <cellStyle name="40% - Accent1 3 3" xfId="475"/>
    <cellStyle name="40% - Accent1 3 3 2" xfId="476"/>
    <cellStyle name="40% - Accent1 3 3 2 2" xfId="2248"/>
    <cellStyle name="40% - Accent1 3 3 2 3" xfId="3750"/>
    <cellStyle name="40% - Accent1 3 3 2 4" xfId="6402"/>
    <cellStyle name="40% - Accent1 3 3 2 5" xfId="8086"/>
    <cellStyle name="40% - Accent1 3 3 3" xfId="2247"/>
    <cellStyle name="40% - Accent1 3 3 3 2" xfId="6403"/>
    <cellStyle name="40% - Accent1 3 3 4" xfId="3474"/>
    <cellStyle name="40% - Accent1 3 3 5" xfId="3986"/>
    <cellStyle name="40% - Accent1 3 3 6" xfId="5038"/>
    <cellStyle name="40% - Accent1 3 3 7" xfId="5619"/>
    <cellStyle name="40% - Accent1 3 3 8" xfId="6401"/>
    <cellStyle name="40% - Accent1 3 3 9" xfId="7505"/>
    <cellStyle name="40% - Accent1 3 4" xfId="477"/>
    <cellStyle name="40% - Accent1 3 4 2" xfId="2249"/>
    <cellStyle name="40% - Accent1 3 4 3" xfId="3879"/>
    <cellStyle name="40% - Accent1 3 4 4" xfId="6404"/>
    <cellStyle name="40% - Accent1 3 4 5" xfId="8433"/>
    <cellStyle name="40% - Accent1 3 5" xfId="478"/>
    <cellStyle name="40% - Accent1 3 5 2" xfId="2250"/>
    <cellStyle name="40% - Accent1 3 5 3" xfId="3700"/>
    <cellStyle name="40% - Accent1 3 5 4" xfId="6405"/>
    <cellStyle name="40% - Accent1 3 5 5" xfId="8522"/>
    <cellStyle name="40% - Accent1 3 6" xfId="2242"/>
    <cellStyle name="40% - Accent1 3 6 2" xfId="6406"/>
    <cellStyle name="40% - Accent1 3 6 3" xfId="7797"/>
    <cellStyle name="40% - Accent1 3 7" xfId="3169"/>
    <cellStyle name="40% - Accent1 3 8" xfId="3046"/>
    <cellStyle name="40% - Accent1 3 9" xfId="4749"/>
    <cellStyle name="40% - Accent1 30" xfId="8590"/>
    <cellStyle name="40% - Accent1 4" xfId="479"/>
    <cellStyle name="40% - Accent1 4 10" xfId="6407"/>
    <cellStyle name="40% - Accent1 4 11" xfId="7175"/>
    <cellStyle name="40% - Accent1 4 2" xfId="480"/>
    <cellStyle name="40% - Accent1 4 2 10" xfId="7318"/>
    <cellStyle name="40% - Accent1 4 2 2" xfId="481"/>
    <cellStyle name="40% - Accent1 4 2 2 2" xfId="482"/>
    <cellStyle name="40% - Accent1 4 2 2 2 2" xfId="2254"/>
    <cellStyle name="40% - Accent1 4 2 2 2 3" xfId="3809"/>
    <cellStyle name="40% - Accent1 4 2 2 2 4" xfId="6410"/>
    <cellStyle name="40% - Accent1 4 2 2 2 5" xfId="8188"/>
    <cellStyle name="40% - Accent1 4 2 2 3" xfId="2253"/>
    <cellStyle name="40% - Accent1 4 2 2 3 2" xfId="6411"/>
    <cellStyle name="40% - Accent1 4 2 2 4" xfId="3576"/>
    <cellStyle name="40% - Accent1 4 2 2 5" xfId="3077"/>
    <cellStyle name="40% - Accent1 4 2 2 6" xfId="5140"/>
    <cellStyle name="40% - Accent1 4 2 2 7" xfId="5721"/>
    <cellStyle name="40% - Accent1 4 2 2 8" xfId="6409"/>
    <cellStyle name="40% - Accent1 4 2 2 9" xfId="7607"/>
    <cellStyle name="40% - Accent1 4 2 3" xfId="483"/>
    <cellStyle name="40% - Accent1 4 2 3 2" xfId="2255"/>
    <cellStyle name="40% - Accent1 4 2 3 3" xfId="3733"/>
    <cellStyle name="40% - Accent1 4 2 3 4" xfId="6412"/>
    <cellStyle name="40% - Accent1 4 2 3 5" xfId="7899"/>
    <cellStyle name="40% - Accent1 4 2 4" xfId="2252"/>
    <cellStyle name="40% - Accent1 4 2 4 2" xfId="6413"/>
    <cellStyle name="40% - Accent1 4 2 5" xfId="3276"/>
    <cellStyle name="40% - Accent1 4 2 6" xfId="3726"/>
    <cellStyle name="40% - Accent1 4 2 7" xfId="4851"/>
    <cellStyle name="40% - Accent1 4 2 8" xfId="5432"/>
    <cellStyle name="40% - Accent1 4 2 9" xfId="6408"/>
    <cellStyle name="40% - Accent1 4 3" xfId="484"/>
    <cellStyle name="40% - Accent1 4 3 2" xfId="485"/>
    <cellStyle name="40% - Accent1 4 3 2 2" xfId="2257"/>
    <cellStyle name="40% - Accent1 4 3 2 3" xfId="3768"/>
    <cellStyle name="40% - Accent1 4 3 2 4" xfId="6415"/>
    <cellStyle name="40% - Accent1 4 3 2 5" xfId="8048"/>
    <cellStyle name="40% - Accent1 4 3 3" xfId="2256"/>
    <cellStyle name="40% - Accent1 4 3 3 2" xfId="6416"/>
    <cellStyle name="40% - Accent1 4 3 4" xfId="3436"/>
    <cellStyle name="40% - Accent1 4 3 5" xfId="3886"/>
    <cellStyle name="40% - Accent1 4 3 6" xfId="5000"/>
    <cellStyle name="40% - Accent1 4 3 7" xfId="5581"/>
    <cellStyle name="40% - Accent1 4 3 8" xfId="6414"/>
    <cellStyle name="40% - Accent1 4 3 9" xfId="7467"/>
    <cellStyle name="40% - Accent1 4 4" xfId="486"/>
    <cellStyle name="40% - Accent1 4 4 2" xfId="2258"/>
    <cellStyle name="40% - Accent1 4 4 3" xfId="3753"/>
    <cellStyle name="40% - Accent1 4 4 4" xfId="6417"/>
    <cellStyle name="40% - Accent1 4 4 5" xfId="7756"/>
    <cellStyle name="40% - Accent1 4 5" xfId="2251"/>
    <cellStyle name="40% - Accent1 4 5 2" xfId="6418"/>
    <cellStyle name="40% - Accent1 4 6" xfId="3107"/>
    <cellStyle name="40% - Accent1 4 7" xfId="3939"/>
    <cellStyle name="40% - Accent1 4 8" xfId="4708"/>
    <cellStyle name="40% - Accent1 4 9" xfId="5289"/>
    <cellStyle name="40% - Accent1 5" xfId="487"/>
    <cellStyle name="40% - Accent1 5 10" xfId="6419"/>
    <cellStyle name="40% - Accent1 5 11" xfId="7158"/>
    <cellStyle name="40% - Accent1 5 2" xfId="488"/>
    <cellStyle name="40% - Accent1 5 2 10" xfId="7301"/>
    <cellStyle name="40% - Accent1 5 2 2" xfId="489"/>
    <cellStyle name="40% - Accent1 5 2 2 2" xfId="490"/>
    <cellStyle name="40% - Accent1 5 2 2 2 2" xfId="2262"/>
    <cellStyle name="40% - Accent1 5 2 2 2 3" xfId="3807"/>
    <cellStyle name="40% - Accent1 5 2 2 2 4" xfId="6422"/>
    <cellStyle name="40% - Accent1 5 2 2 2 5" xfId="8171"/>
    <cellStyle name="40% - Accent1 5 2 2 3" xfId="2261"/>
    <cellStyle name="40% - Accent1 5 2 2 3 2" xfId="6423"/>
    <cellStyle name="40% - Accent1 5 2 2 4" xfId="3559"/>
    <cellStyle name="40% - Accent1 5 2 2 5" xfId="3759"/>
    <cellStyle name="40% - Accent1 5 2 2 6" xfId="5123"/>
    <cellStyle name="40% - Accent1 5 2 2 7" xfId="5704"/>
    <cellStyle name="40% - Accent1 5 2 2 8" xfId="6421"/>
    <cellStyle name="40% - Accent1 5 2 2 9" xfId="7590"/>
    <cellStyle name="40% - Accent1 5 2 3" xfId="491"/>
    <cellStyle name="40% - Accent1 5 2 3 2" xfId="2263"/>
    <cellStyle name="40% - Accent1 5 2 3 3" xfId="3061"/>
    <cellStyle name="40% - Accent1 5 2 3 4" xfId="6424"/>
    <cellStyle name="40% - Accent1 5 2 3 5" xfId="7882"/>
    <cellStyle name="40% - Accent1 5 2 4" xfId="2260"/>
    <cellStyle name="40% - Accent1 5 2 4 2" xfId="6425"/>
    <cellStyle name="40% - Accent1 5 2 5" xfId="3259"/>
    <cellStyle name="40% - Accent1 5 2 6" xfId="3976"/>
    <cellStyle name="40% - Accent1 5 2 7" xfId="4834"/>
    <cellStyle name="40% - Accent1 5 2 8" xfId="5415"/>
    <cellStyle name="40% - Accent1 5 2 9" xfId="6420"/>
    <cellStyle name="40% - Accent1 5 3" xfId="492"/>
    <cellStyle name="40% - Accent1 5 3 2" xfId="493"/>
    <cellStyle name="40% - Accent1 5 3 2 2" xfId="2265"/>
    <cellStyle name="40% - Accent1 5 3 2 3" xfId="4017"/>
    <cellStyle name="40% - Accent1 5 3 2 4" xfId="6427"/>
    <cellStyle name="40% - Accent1 5 3 2 5" xfId="8031"/>
    <cellStyle name="40% - Accent1 5 3 3" xfId="2264"/>
    <cellStyle name="40% - Accent1 5 3 3 2" xfId="6428"/>
    <cellStyle name="40% - Accent1 5 3 4" xfId="3419"/>
    <cellStyle name="40% - Accent1 5 3 5" xfId="4022"/>
    <cellStyle name="40% - Accent1 5 3 6" xfId="4983"/>
    <cellStyle name="40% - Accent1 5 3 7" xfId="5564"/>
    <cellStyle name="40% - Accent1 5 3 8" xfId="6426"/>
    <cellStyle name="40% - Accent1 5 3 9" xfId="7450"/>
    <cellStyle name="40% - Accent1 5 4" xfId="494"/>
    <cellStyle name="40% - Accent1 5 4 2" xfId="2266"/>
    <cellStyle name="40% - Accent1 5 4 3" xfId="3814"/>
    <cellStyle name="40% - Accent1 5 4 4" xfId="6429"/>
    <cellStyle name="40% - Accent1 5 4 5" xfId="7739"/>
    <cellStyle name="40% - Accent1 5 5" xfId="2259"/>
    <cellStyle name="40% - Accent1 5 5 2" xfId="6430"/>
    <cellStyle name="40% - Accent1 5 6" xfId="3090"/>
    <cellStyle name="40% - Accent1 5 7" xfId="3708"/>
    <cellStyle name="40% - Accent1 5 8" xfId="4691"/>
    <cellStyle name="40% - Accent1 5 9" xfId="5272"/>
    <cellStyle name="40% - Accent1 6" xfId="495"/>
    <cellStyle name="40% - Accent1 6 10" xfId="6431"/>
    <cellStyle name="40% - Accent1 6 11" xfId="7264"/>
    <cellStyle name="40% - Accent1 6 2" xfId="496"/>
    <cellStyle name="40% - Accent1 6 2 10" xfId="7407"/>
    <cellStyle name="40% - Accent1 6 2 2" xfId="497"/>
    <cellStyle name="40% - Accent1 6 2 2 2" xfId="498"/>
    <cellStyle name="40% - Accent1 6 2 2 2 2" xfId="2270"/>
    <cellStyle name="40% - Accent1 6 2 2 2 3" xfId="3795"/>
    <cellStyle name="40% - Accent1 6 2 2 2 4" xfId="6434"/>
    <cellStyle name="40% - Accent1 6 2 2 2 5" xfId="8277"/>
    <cellStyle name="40% - Accent1 6 2 2 3" xfId="2269"/>
    <cellStyle name="40% - Accent1 6 2 2 3 2" xfId="6435"/>
    <cellStyle name="40% - Accent1 6 2 2 4" xfId="3665"/>
    <cellStyle name="40% - Accent1 6 2 2 5" xfId="3994"/>
    <cellStyle name="40% - Accent1 6 2 2 6" xfId="5229"/>
    <cellStyle name="40% - Accent1 6 2 2 7" xfId="5810"/>
    <cellStyle name="40% - Accent1 6 2 2 8" xfId="6433"/>
    <cellStyle name="40% - Accent1 6 2 2 9" xfId="7696"/>
    <cellStyle name="40% - Accent1 6 2 3" xfId="499"/>
    <cellStyle name="40% - Accent1 6 2 3 2" xfId="2271"/>
    <cellStyle name="40% - Accent1 6 2 3 3" xfId="3123"/>
    <cellStyle name="40% - Accent1 6 2 3 4" xfId="6436"/>
    <cellStyle name="40% - Accent1 6 2 3 5" xfId="7988"/>
    <cellStyle name="40% - Accent1 6 2 4" xfId="2268"/>
    <cellStyle name="40% - Accent1 6 2 4 2" xfId="6437"/>
    <cellStyle name="40% - Accent1 6 2 5" xfId="3365"/>
    <cellStyle name="40% - Accent1 6 2 6" xfId="3993"/>
    <cellStyle name="40% - Accent1 6 2 7" xfId="4940"/>
    <cellStyle name="40% - Accent1 6 2 8" xfId="5521"/>
    <cellStyle name="40% - Accent1 6 2 9" xfId="6432"/>
    <cellStyle name="40% - Accent1 6 3" xfId="500"/>
    <cellStyle name="40% - Accent1 6 3 2" xfId="501"/>
    <cellStyle name="40% - Accent1 6 3 2 2" xfId="2273"/>
    <cellStyle name="40% - Accent1 6 3 2 3" xfId="3820"/>
    <cellStyle name="40% - Accent1 6 3 2 4" xfId="6439"/>
    <cellStyle name="40% - Accent1 6 3 2 5" xfId="8134"/>
    <cellStyle name="40% - Accent1 6 3 3" xfId="2272"/>
    <cellStyle name="40% - Accent1 6 3 3 2" xfId="6440"/>
    <cellStyle name="40% - Accent1 6 3 4" xfId="3522"/>
    <cellStyle name="40% - Accent1 6 3 5" xfId="3727"/>
    <cellStyle name="40% - Accent1 6 3 6" xfId="5086"/>
    <cellStyle name="40% - Accent1 6 3 7" xfId="5667"/>
    <cellStyle name="40% - Accent1 6 3 8" xfId="6438"/>
    <cellStyle name="40% - Accent1 6 3 9" xfId="7553"/>
    <cellStyle name="40% - Accent1 6 4" xfId="502"/>
    <cellStyle name="40% - Accent1 6 4 2" xfId="2274"/>
    <cellStyle name="40% - Accent1 6 4 3" xfId="3735"/>
    <cellStyle name="40% - Accent1 6 4 4" xfId="6441"/>
    <cellStyle name="40% - Accent1 6 4 5" xfId="7845"/>
    <cellStyle name="40% - Accent1 6 5" xfId="2267"/>
    <cellStyle name="40% - Accent1 6 5 2" xfId="6442"/>
    <cellStyle name="40% - Accent1 6 6" xfId="3220"/>
    <cellStyle name="40% - Accent1 6 7" xfId="3711"/>
    <cellStyle name="40% - Accent1 6 8" xfId="4797"/>
    <cellStyle name="40% - Accent1 6 9" xfId="5378"/>
    <cellStyle name="40% - Accent1 7" xfId="503"/>
    <cellStyle name="40% - Accent1 7 10" xfId="7279"/>
    <cellStyle name="40% - Accent1 7 2" xfId="504"/>
    <cellStyle name="40% - Accent1 7 2 2" xfId="505"/>
    <cellStyle name="40% - Accent1 7 2 2 2" xfId="2277"/>
    <cellStyle name="40% - Accent1 7 2 2 3" xfId="3698"/>
    <cellStyle name="40% - Accent1 7 2 2 4" xfId="6445"/>
    <cellStyle name="40% - Accent1 7 2 2 5" xfId="8149"/>
    <cellStyle name="40% - Accent1 7 2 3" xfId="2276"/>
    <cellStyle name="40% - Accent1 7 2 3 2" xfId="6446"/>
    <cellStyle name="40% - Accent1 7 2 4" xfId="3537"/>
    <cellStyle name="40% - Accent1 7 2 5" xfId="4072"/>
    <cellStyle name="40% - Accent1 7 2 6" xfId="5101"/>
    <cellStyle name="40% - Accent1 7 2 7" xfId="5682"/>
    <cellStyle name="40% - Accent1 7 2 8" xfId="6444"/>
    <cellStyle name="40% - Accent1 7 2 9" xfId="7568"/>
    <cellStyle name="40% - Accent1 7 3" xfId="506"/>
    <cellStyle name="40% - Accent1 7 3 2" xfId="2278"/>
    <cellStyle name="40% - Accent1 7 3 3" xfId="3734"/>
    <cellStyle name="40% - Accent1 7 3 4" xfId="6447"/>
    <cellStyle name="40% - Accent1 7 3 5" xfId="7860"/>
    <cellStyle name="40% - Accent1 7 4" xfId="2275"/>
    <cellStyle name="40% - Accent1 7 4 2" xfId="6448"/>
    <cellStyle name="40% - Accent1 7 5" xfId="3235"/>
    <cellStyle name="40% - Accent1 7 6" xfId="4027"/>
    <cellStyle name="40% - Accent1 7 7" xfId="4812"/>
    <cellStyle name="40% - Accent1 7 8" xfId="5393"/>
    <cellStyle name="40% - Accent1 7 9" xfId="6443"/>
    <cellStyle name="40% - Accent1 8" xfId="507"/>
    <cellStyle name="40% - Accent1 8 2" xfId="508"/>
    <cellStyle name="40% - Accent1 8 2 2" xfId="2280"/>
    <cellStyle name="40% - Accent1 8 2 3" xfId="4054"/>
    <cellStyle name="40% - Accent1 8 2 4" xfId="6450"/>
    <cellStyle name="40% - Accent1 8 2 5" xfId="8008"/>
    <cellStyle name="40% - Accent1 8 3" xfId="2279"/>
    <cellStyle name="40% - Accent1 8 3 2" xfId="6451"/>
    <cellStyle name="40% - Accent1 8 4" xfId="3386"/>
    <cellStyle name="40% - Accent1 8 5" xfId="3803"/>
    <cellStyle name="40% - Accent1 8 6" xfId="4960"/>
    <cellStyle name="40% - Accent1 8 7" xfId="5541"/>
    <cellStyle name="40% - Accent1 8 8" xfId="6449"/>
    <cellStyle name="40% - Accent1 8 9" xfId="7427"/>
    <cellStyle name="40% - Accent1 9" xfId="509"/>
    <cellStyle name="40% - Accent1 9 2" xfId="2281"/>
    <cellStyle name="40% - Accent1 9 3" xfId="3076"/>
    <cellStyle name="40% - Accent1 9 4" xfId="6452"/>
    <cellStyle name="40% - Accent1 9 5" xfId="8392"/>
    <cellStyle name="40% - Accent2" xfId="26" builtinId="35" customBuiltin="1"/>
    <cellStyle name="40% - Accent2 10" xfId="1798"/>
    <cellStyle name="40% - Accent2 10 2" xfId="3060"/>
    <cellStyle name="40% - Accent2 10 3" xfId="6453"/>
    <cellStyle name="40% - Accent2 10 4" xfId="8482"/>
    <cellStyle name="40% - Accent2 11" xfId="2282"/>
    <cellStyle name="40% - Accent2 11 2" xfId="3896"/>
    <cellStyle name="40% - Accent2 11 3" xfId="6454"/>
    <cellStyle name="40% - Accent2 11 4" xfId="8571"/>
    <cellStyle name="40% - Accent2 12" xfId="3036"/>
    <cellStyle name="40% - Accent2 12 2" xfId="7723"/>
    <cellStyle name="40% - Accent2 13" xfId="4675"/>
    <cellStyle name="40% - Accent2 14" xfId="5256"/>
    <cellStyle name="40% - Accent2 15" xfId="7124"/>
    <cellStyle name="40% - Accent2 16" xfId="7142"/>
    <cellStyle name="40% - Accent2 17" xfId="8592"/>
    <cellStyle name="40% - Accent2 2" xfId="510"/>
    <cellStyle name="40% - Accent2 2 10" xfId="7195"/>
    <cellStyle name="40% - Accent2 2 11" xfId="8635"/>
    <cellStyle name="40% - Accent2 2 2" xfId="511"/>
    <cellStyle name="40% - Accent2 2 2 2" xfId="512"/>
    <cellStyle name="40% - Accent2 2 2 2 2" xfId="513"/>
    <cellStyle name="40% - Accent2 2 2 2 2 2" xfId="2286"/>
    <cellStyle name="40% - Accent2 2 2 2 2 2 2" xfId="8254"/>
    <cellStyle name="40% - Accent2 2 2 2 2 3" xfId="3642"/>
    <cellStyle name="40% - Accent2 2 2 2 2 4" xfId="5206"/>
    <cellStyle name="40% - Accent2 2 2 2 2 5" xfId="5787"/>
    <cellStyle name="40% - Accent2 2 2 2 2 6" xfId="7673"/>
    <cellStyle name="40% - Accent2 2 2 2 3" xfId="2285"/>
    <cellStyle name="40% - Accent2 2 2 2 3 2" xfId="7965"/>
    <cellStyle name="40% - Accent2 2 2 2 4" xfId="3342"/>
    <cellStyle name="40% - Accent2 2 2 2 5" xfId="4917"/>
    <cellStyle name="40% - Accent2 2 2 2 6" xfId="5498"/>
    <cellStyle name="40% - Accent2 2 2 2 7" xfId="7384"/>
    <cellStyle name="40% - Accent2 2 2 3" xfId="514"/>
    <cellStyle name="40% - Accent2 2 2 3 2" xfId="2287"/>
    <cellStyle name="40% - Accent2 2 2 3 2 2" xfId="8111"/>
    <cellStyle name="40% - Accent2 2 2 3 3" xfId="3499"/>
    <cellStyle name="40% - Accent2 2 2 3 4" xfId="5063"/>
    <cellStyle name="40% - Accent2 2 2 3 5" xfId="5644"/>
    <cellStyle name="40% - Accent2 2 2 3 6" xfId="7530"/>
    <cellStyle name="40% - Accent2 2 2 4" xfId="2284"/>
    <cellStyle name="40% - Accent2 2 2 4 2" xfId="8458"/>
    <cellStyle name="40% - Accent2 2 2 5" xfId="3197"/>
    <cellStyle name="40% - Accent2 2 2 5 2" xfId="8547"/>
    <cellStyle name="40% - Accent2 2 2 6" xfId="4774"/>
    <cellStyle name="40% - Accent2 2 2 6 2" xfId="7822"/>
    <cellStyle name="40% - Accent2 2 2 7" xfId="5355"/>
    <cellStyle name="40% - Accent2 2 2 8" xfId="7241"/>
    <cellStyle name="40% - Accent2 2 3" xfId="515"/>
    <cellStyle name="40% - Accent2 2 3 2" xfId="516"/>
    <cellStyle name="40% - Accent2 2 3 2 2" xfId="2289"/>
    <cellStyle name="40% - Accent2 2 3 2 2 2" xfId="8208"/>
    <cellStyle name="40% - Accent2 2 3 2 3" xfId="3596"/>
    <cellStyle name="40% - Accent2 2 3 2 4" xfId="5160"/>
    <cellStyle name="40% - Accent2 2 3 2 5" xfId="5741"/>
    <cellStyle name="40% - Accent2 2 3 2 6" xfId="7627"/>
    <cellStyle name="40% - Accent2 2 3 3" xfId="2288"/>
    <cellStyle name="40% - Accent2 2 3 3 2" xfId="7919"/>
    <cellStyle name="40% - Accent2 2 3 4" xfId="3296"/>
    <cellStyle name="40% - Accent2 2 3 5" xfId="4871"/>
    <cellStyle name="40% - Accent2 2 3 6" xfId="5452"/>
    <cellStyle name="40% - Accent2 2 3 7" xfId="7338"/>
    <cellStyle name="40% - Accent2 2 4" xfId="517"/>
    <cellStyle name="40% - Accent2 2 4 2" xfId="2290"/>
    <cellStyle name="40% - Accent2 2 4 2 2" xfId="8065"/>
    <cellStyle name="40% - Accent2 2 4 3" xfId="3453"/>
    <cellStyle name="40% - Accent2 2 4 4" xfId="5017"/>
    <cellStyle name="40% - Accent2 2 4 5" xfId="5598"/>
    <cellStyle name="40% - Accent2 2 4 6" xfId="7484"/>
    <cellStyle name="40% - Accent2 2 5" xfId="1824"/>
    <cellStyle name="40% - Accent2 2 5 2" xfId="3912"/>
    <cellStyle name="40% - Accent2 2 5 3" xfId="6455"/>
    <cellStyle name="40% - Accent2 2 5 4" xfId="8304"/>
    <cellStyle name="40% - Accent2 2 6" xfId="2283"/>
    <cellStyle name="40% - Accent2 2 6 2" xfId="4029"/>
    <cellStyle name="40% - Accent2 2 6 3" xfId="6456"/>
    <cellStyle name="40% - Accent2 2 6 4" xfId="8412"/>
    <cellStyle name="40% - Accent2 2 7" xfId="3129"/>
    <cellStyle name="40% - Accent2 2 7 2" xfId="8501"/>
    <cellStyle name="40% - Accent2 2 8" xfId="4728"/>
    <cellStyle name="40% - Accent2 2 8 2" xfId="7776"/>
    <cellStyle name="40% - Accent2 2 9" xfId="5309"/>
    <cellStyle name="40% - Accent2 3" xfId="518"/>
    <cellStyle name="40% - Accent2 3 2" xfId="519"/>
    <cellStyle name="40% - Accent2 3 2 2" xfId="520"/>
    <cellStyle name="40% - Accent2 3 2 2 2" xfId="2293"/>
    <cellStyle name="40% - Accent2 3 2 2 2 2" xfId="8231"/>
    <cellStyle name="40% - Accent2 3 2 2 3" xfId="3619"/>
    <cellStyle name="40% - Accent2 3 2 2 4" xfId="5183"/>
    <cellStyle name="40% - Accent2 3 2 2 5" xfId="5764"/>
    <cellStyle name="40% - Accent2 3 2 2 6" xfId="7650"/>
    <cellStyle name="40% - Accent2 3 2 3" xfId="2292"/>
    <cellStyle name="40% - Accent2 3 2 3 2" xfId="7942"/>
    <cellStyle name="40% - Accent2 3 2 4" xfId="3319"/>
    <cellStyle name="40% - Accent2 3 2 5" xfId="4894"/>
    <cellStyle name="40% - Accent2 3 2 6" xfId="5475"/>
    <cellStyle name="40% - Accent2 3 2 7" xfId="7361"/>
    <cellStyle name="40% - Accent2 3 3" xfId="521"/>
    <cellStyle name="40% - Accent2 3 3 2" xfId="2294"/>
    <cellStyle name="40% - Accent2 3 3 2 2" xfId="8088"/>
    <cellStyle name="40% - Accent2 3 3 3" xfId="3476"/>
    <cellStyle name="40% - Accent2 3 3 4" xfId="5040"/>
    <cellStyle name="40% - Accent2 3 3 5" xfId="5621"/>
    <cellStyle name="40% - Accent2 3 3 6" xfId="7507"/>
    <cellStyle name="40% - Accent2 3 4" xfId="2291"/>
    <cellStyle name="40% - Accent2 3 4 2" xfId="8435"/>
    <cellStyle name="40% - Accent2 3 5" xfId="3171"/>
    <cellStyle name="40% - Accent2 3 5 2" xfId="8524"/>
    <cellStyle name="40% - Accent2 3 6" xfId="4751"/>
    <cellStyle name="40% - Accent2 3 6 2" xfId="7799"/>
    <cellStyle name="40% - Accent2 3 7" xfId="5332"/>
    <cellStyle name="40% - Accent2 3 8" xfId="7218"/>
    <cellStyle name="40% - Accent2 4" xfId="522"/>
    <cellStyle name="40% - Accent2 4 2" xfId="523"/>
    <cellStyle name="40% - Accent2 4 2 2" xfId="524"/>
    <cellStyle name="40% - Accent2 4 2 2 2" xfId="2297"/>
    <cellStyle name="40% - Accent2 4 2 2 2 2" xfId="8189"/>
    <cellStyle name="40% - Accent2 4 2 2 3" xfId="3577"/>
    <cellStyle name="40% - Accent2 4 2 2 4" xfId="5141"/>
    <cellStyle name="40% - Accent2 4 2 2 5" xfId="5722"/>
    <cellStyle name="40% - Accent2 4 2 2 6" xfId="7608"/>
    <cellStyle name="40% - Accent2 4 2 3" xfId="2296"/>
    <cellStyle name="40% - Accent2 4 2 3 2" xfId="7900"/>
    <cellStyle name="40% - Accent2 4 2 4" xfId="3277"/>
    <cellStyle name="40% - Accent2 4 2 5" xfId="4852"/>
    <cellStyle name="40% - Accent2 4 2 6" xfId="5433"/>
    <cellStyle name="40% - Accent2 4 2 7" xfId="7319"/>
    <cellStyle name="40% - Accent2 4 3" xfId="525"/>
    <cellStyle name="40% - Accent2 4 3 2" xfId="2298"/>
    <cellStyle name="40% - Accent2 4 3 2 2" xfId="8049"/>
    <cellStyle name="40% - Accent2 4 3 3" xfId="3437"/>
    <cellStyle name="40% - Accent2 4 3 4" xfId="5001"/>
    <cellStyle name="40% - Accent2 4 3 5" xfId="5582"/>
    <cellStyle name="40% - Accent2 4 3 6" xfId="7468"/>
    <cellStyle name="40% - Accent2 4 4" xfId="2295"/>
    <cellStyle name="40% - Accent2 4 4 2" xfId="7757"/>
    <cellStyle name="40% - Accent2 4 5" xfId="3108"/>
    <cellStyle name="40% - Accent2 4 6" xfId="4709"/>
    <cellStyle name="40% - Accent2 4 7" xfId="5290"/>
    <cellStyle name="40% - Accent2 4 8" xfId="7176"/>
    <cellStyle name="40% - Accent2 5" xfId="526"/>
    <cellStyle name="40% - Accent2 5 2" xfId="527"/>
    <cellStyle name="40% - Accent2 5 2 2" xfId="528"/>
    <cellStyle name="40% - Accent2 5 2 2 2" xfId="2301"/>
    <cellStyle name="40% - Accent2 5 2 2 2 2" xfId="8172"/>
    <cellStyle name="40% - Accent2 5 2 2 3" xfId="3560"/>
    <cellStyle name="40% - Accent2 5 2 2 4" xfId="5124"/>
    <cellStyle name="40% - Accent2 5 2 2 5" xfId="5705"/>
    <cellStyle name="40% - Accent2 5 2 2 6" xfId="7591"/>
    <cellStyle name="40% - Accent2 5 2 3" xfId="2300"/>
    <cellStyle name="40% - Accent2 5 2 3 2" xfId="7883"/>
    <cellStyle name="40% - Accent2 5 2 4" xfId="3260"/>
    <cellStyle name="40% - Accent2 5 2 5" xfId="4835"/>
    <cellStyle name="40% - Accent2 5 2 6" xfId="5416"/>
    <cellStyle name="40% - Accent2 5 2 7" xfId="7302"/>
    <cellStyle name="40% - Accent2 5 3" xfId="529"/>
    <cellStyle name="40% - Accent2 5 3 2" xfId="2302"/>
    <cellStyle name="40% - Accent2 5 3 2 2" xfId="8032"/>
    <cellStyle name="40% - Accent2 5 3 3" xfId="3420"/>
    <cellStyle name="40% - Accent2 5 3 4" xfId="4984"/>
    <cellStyle name="40% - Accent2 5 3 5" xfId="5565"/>
    <cellStyle name="40% - Accent2 5 3 6" xfId="7451"/>
    <cellStyle name="40% - Accent2 5 4" xfId="2299"/>
    <cellStyle name="40% - Accent2 5 4 2" xfId="7740"/>
    <cellStyle name="40% - Accent2 5 5" xfId="3091"/>
    <cellStyle name="40% - Accent2 5 6" xfId="4692"/>
    <cellStyle name="40% - Accent2 5 7" xfId="5273"/>
    <cellStyle name="40% - Accent2 5 8" xfId="7159"/>
    <cellStyle name="40% - Accent2 6" xfId="530"/>
    <cellStyle name="40% - Accent2 6 2" xfId="531"/>
    <cellStyle name="40% - Accent2 6 2 2" xfId="532"/>
    <cellStyle name="40% - Accent2 6 2 2 2" xfId="2305"/>
    <cellStyle name="40% - Accent2 6 2 2 2 2" xfId="8278"/>
    <cellStyle name="40% - Accent2 6 2 2 3" xfId="3666"/>
    <cellStyle name="40% - Accent2 6 2 2 4" xfId="5230"/>
    <cellStyle name="40% - Accent2 6 2 2 5" xfId="5811"/>
    <cellStyle name="40% - Accent2 6 2 2 6" xfId="7697"/>
    <cellStyle name="40% - Accent2 6 2 3" xfId="2304"/>
    <cellStyle name="40% - Accent2 6 2 3 2" xfId="7989"/>
    <cellStyle name="40% - Accent2 6 2 4" xfId="3366"/>
    <cellStyle name="40% - Accent2 6 2 5" xfId="4941"/>
    <cellStyle name="40% - Accent2 6 2 6" xfId="5522"/>
    <cellStyle name="40% - Accent2 6 2 7" xfId="7408"/>
    <cellStyle name="40% - Accent2 6 3" xfId="533"/>
    <cellStyle name="40% - Accent2 6 3 2" xfId="2306"/>
    <cellStyle name="40% - Accent2 6 3 2 2" xfId="8135"/>
    <cellStyle name="40% - Accent2 6 3 3" xfId="3523"/>
    <cellStyle name="40% - Accent2 6 3 4" xfId="5087"/>
    <cellStyle name="40% - Accent2 6 3 5" xfId="5668"/>
    <cellStyle name="40% - Accent2 6 3 6" xfId="7554"/>
    <cellStyle name="40% - Accent2 6 4" xfId="2303"/>
    <cellStyle name="40% - Accent2 6 4 2" xfId="7846"/>
    <cellStyle name="40% - Accent2 6 5" xfId="3221"/>
    <cellStyle name="40% - Accent2 6 6" xfId="4798"/>
    <cellStyle name="40% - Accent2 6 7" xfId="5379"/>
    <cellStyle name="40% - Accent2 6 8" xfId="7265"/>
    <cellStyle name="40% - Accent2 7" xfId="534"/>
    <cellStyle name="40% - Accent2 7 2" xfId="535"/>
    <cellStyle name="40% - Accent2 7 2 2" xfId="2308"/>
    <cellStyle name="40% - Accent2 7 2 2 2" xfId="8151"/>
    <cellStyle name="40% - Accent2 7 2 3" xfId="3539"/>
    <cellStyle name="40% - Accent2 7 2 4" xfId="5103"/>
    <cellStyle name="40% - Accent2 7 2 5" xfId="5684"/>
    <cellStyle name="40% - Accent2 7 2 6" xfId="7570"/>
    <cellStyle name="40% - Accent2 7 3" xfId="2307"/>
    <cellStyle name="40% - Accent2 7 3 2" xfId="7862"/>
    <cellStyle name="40% - Accent2 7 4" xfId="3237"/>
    <cellStyle name="40% - Accent2 7 5" xfId="4814"/>
    <cellStyle name="40% - Accent2 7 6" xfId="5395"/>
    <cellStyle name="40% - Accent2 7 7" xfId="7281"/>
    <cellStyle name="40% - Accent2 8" xfId="536"/>
    <cellStyle name="40% - Accent2 8 2" xfId="2309"/>
    <cellStyle name="40% - Accent2 8 2 2" xfId="8009"/>
    <cellStyle name="40% - Accent2 8 3" xfId="3387"/>
    <cellStyle name="40% - Accent2 8 4" xfId="4961"/>
    <cellStyle name="40% - Accent2 8 5" xfId="5542"/>
    <cellStyle name="40% - Accent2 8 6" xfId="7428"/>
    <cellStyle name="40% - Accent2 9" xfId="1757"/>
    <cellStyle name="40% - Accent2 9 2" xfId="3007"/>
    <cellStyle name="40% - Accent2 9 3" xfId="3824"/>
    <cellStyle name="40% - Accent2 9 4" xfId="6457"/>
    <cellStyle name="40% - Accent2 9 5" xfId="8393"/>
    <cellStyle name="40% - Accent3" xfId="30" builtinId="39" customBuiltin="1"/>
    <cellStyle name="40% - Accent3 10" xfId="538"/>
    <cellStyle name="40% - Accent3 10 2" xfId="2311"/>
    <cellStyle name="40% - Accent3 10 2 2" xfId="4082"/>
    <cellStyle name="40% - Accent3 10 2 3" xfId="6460"/>
    <cellStyle name="40% - Accent3 10 3" xfId="3996"/>
    <cellStyle name="40% - Accent3 10 4" xfId="6459"/>
    <cellStyle name="40% - Accent3 10 5" xfId="8483"/>
    <cellStyle name="40% - Accent3 11" xfId="539"/>
    <cellStyle name="40% - Accent3 11 2" xfId="2312"/>
    <cellStyle name="40% - Accent3 11 3" xfId="3915"/>
    <cellStyle name="40% - Accent3 11 4" xfId="6461"/>
    <cellStyle name="40% - Accent3 11 5" xfId="8572"/>
    <cellStyle name="40% - Accent3 12" xfId="540"/>
    <cellStyle name="40% - Accent3 12 2" xfId="541"/>
    <cellStyle name="40% - Accent3 12 2 2" xfId="2314"/>
    <cellStyle name="40% - Accent3 12 2 3" xfId="3927"/>
    <cellStyle name="40% - Accent3 12 2 4" xfId="6463"/>
    <cellStyle name="40% - Accent3 12 3" xfId="2313"/>
    <cellStyle name="40% - Accent3 12 4" xfId="3184"/>
    <cellStyle name="40% - Accent3 12 5" xfId="6462"/>
    <cellStyle name="40% - Accent3 12 6" xfId="7724"/>
    <cellStyle name="40% - Accent3 13" xfId="542"/>
    <cellStyle name="40% - Accent3 13 2" xfId="2315"/>
    <cellStyle name="40% - Accent3 13 3" xfId="3180"/>
    <cellStyle name="40% - Accent3 13 4" xfId="6464"/>
    <cellStyle name="40% - Accent3 14" xfId="543"/>
    <cellStyle name="40% - Accent3 14 2" xfId="2316"/>
    <cellStyle name="40% - Accent3 14 3" xfId="3919"/>
    <cellStyle name="40% - Accent3 14 4" xfId="6465"/>
    <cellStyle name="40% - Accent3 15" xfId="544"/>
    <cellStyle name="40% - Accent3 15 2" xfId="2317"/>
    <cellStyle name="40% - Accent3 15 3" xfId="3861"/>
    <cellStyle name="40% - Accent3 15 4" xfId="6466"/>
    <cellStyle name="40% - Accent3 16" xfId="545"/>
    <cellStyle name="40% - Accent3 16 2" xfId="2318"/>
    <cellStyle name="40% - Accent3 16 3" xfId="3152"/>
    <cellStyle name="40% - Accent3 16 4" xfId="6467"/>
    <cellStyle name="40% - Accent3 17" xfId="546"/>
    <cellStyle name="40% - Accent3 17 2" xfId="2319"/>
    <cellStyle name="40% - Accent3 17 3" xfId="3083"/>
    <cellStyle name="40% - Accent3 17 4" xfId="6468"/>
    <cellStyle name="40% - Accent3 18" xfId="547"/>
    <cellStyle name="40% - Accent3 18 2" xfId="2320"/>
    <cellStyle name="40% - Accent3 18 3" xfId="3907"/>
    <cellStyle name="40% - Accent3 18 4" xfId="6469"/>
    <cellStyle name="40% - Accent3 19" xfId="1758"/>
    <cellStyle name="40% - Accent3 19 2" xfId="3008"/>
    <cellStyle name="40% - Accent3 19 3" xfId="4097"/>
    <cellStyle name="40% - Accent3 19 4" xfId="6470"/>
    <cellStyle name="40% - Accent3 2" xfId="548"/>
    <cellStyle name="40% - Accent3 2 10" xfId="3131"/>
    <cellStyle name="40% - Accent3 2 10 2" xfId="6472"/>
    <cellStyle name="40% - Accent3 2 11" xfId="3041"/>
    <cellStyle name="40% - Accent3 2 12" xfId="4730"/>
    <cellStyle name="40% - Accent3 2 13" xfId="5311"/>
    <cellStyle name="40% - Accent3 2 14" xfId="6471"/>
    <cellStyle name="40% - Accent3 2 15" xfId="7197"/>
    <cellStyle name="40% - Accent3 2 16" xfId="8639"/>
    <cellStyle name="40% - Accent3 2 2" xfId="549"/>
    <cellStyle name="40% - Accent3 2 2 10" xfId="6473"/>
    <cellStyle name="40% - Accent3 2 2 11" xfId="7243"/>
    <cellStyle name="40% - Accent3 2 2 2" xfId="550"/>
    <cellStyle name="40% - Accent3 2 2 2 10" xfId="7386"/>
    <cellStyle name="40% - Accent3 2 2 2 2" xfId="551"/>
    <cellStyle name="40% - Accent3 2 2 2 2 2" xfId="552"/>
    <cellStyle name="40% - Accent3 2 2 2 2 2 2" xfId="2325"/>
    <cellStyle name="40% - Accent3 2 2 2 2 2 3" xfId="3960"/>
    <cellStyle name="40% - Accent3 2 2 2 2 2 4" xfId="6476"/>
    <cellStyle name="40% - Accent3 2 2 2 2 2 5" xfId="8256"/>
    <cellStyle name="40% - Accent3 2 2 2 2 3" xfId="2324"/>
    <cellStyle name="40% - Accent3 2 2 2 2 3 2" xfId="6477"/>
    <cellStyle name="40% - Accent3 2 2 2 2 4" xfId="3644"/>
    <cellStyle name="40% - Accent3 2 2 2 2 5" xfId="3923"/>
    <cellStyle name="40% - Accent3 2 2 2 2 6" xfId="5208"/>
    <cellStyle name="40% - Accent3 2 2 2 2 7" xfId="5789"/>
    <cellStyle name="40% - Accent3 2 2 2 2 8" xfId="6475"/>
    <cellStyle name="40% - Accent3 2 2 2 2 9" xfId="7675"/>
    <cellStyle name="40% - Accent3 2 2 2 3" xfId="553"/>
    <cellStyle name="40% - Accent3 2 2 2 3 2" xfId="2326"/>
    <cellStyle name="40% - Accent3 2 2 2 3 3" xfId="3782"/>
    <cellStyle name="40% - Accent3 2 2 2 3 4" xfId="6478"/>
    <cellStyle name="40% - Accent3 2 2 2 3 5" xfId="7967"/>
    <cellStyle name="40% - Accent3 2 2 2 4" xfId="2323"/>
    <cellStyle name="40% - Accent3 2 2 2 4 2" xfId="6479"/>
    <cellStyle name="40% - Accent3 2 2 2 5" xfId="3344"/>
    <cellStyle name="40% - Accent3 2 2 2 6" xfId="3758"/>
    <cellStyle name="40% - Accent3 2 2 2 7" xfId="4919"/>
    <cellStyle name="40% - Accent3 2 2 2 8" xfId="5500"/>
    <cellStyle name="40% - Accent3 2 2 2 9" xfId="6474"/>
    <cellStyle name="40% - Accent3 2 2 3" xfId="554"/>
    <cellStyle name="40% - Accent3 2 2 3 2" xfId="555"/>
    <cellStyle name="40% - Accent3 2 2 3 2 2" xfId="2328"/>
    <cellStyle name="40% - Accent3 2 2 3 2 3" xfId="4015"/>
    <cellStyle name="40% - Accent3 2 2 3 2 4" xfId="6481"/>
    <cellStyle name="40% - Accent3 2 2 3 2 5" xfId="8113"/>
    <cellStyle name="40% - Accent3 2 2 3 3" xfId="2327"/>
    <cellStyle name="40% - Accent3 2 2 3 3 2" xfId="6482"/>
    <cellStyle name="40% - Accent3 2 2 3 4" xfId="3501"/>
    <cellStyle name="40% - Accent3 2 2 3 5" xfId="3791"/>
    <cellStyle name="40% - Accent3 2 2 3 6" xfId="5065"/>
    <cellStyle name="40% - Accent3 2 2 3 7" xfId="5646"/>
    <cellStyle name="40% - Accent3 2 2 3 8" xfId="6480"/>
    <cellStyle name="40% - Accent3 2 2 3 9" xfId="7532"/>
    <cellStyle name="40% - Accent3 2 2 4" xfId="556"/>
    <cellStyle name="40% - Accent3 2 2 4 2" xfId="2329"/>
    <cellStyle name="40% - Accent3 2 2 4 3" xfId="3681"/>
    <cellStyle name="40% - Accent3 2 2 4 4" xfId="6483"/>
    <cellStyle name="40% - Accent3 2 2 4 5" xfId="8460"/>
    <cellStyle name="40% - Accent3 2 2 5" xfId="2322"/>
    <cellStyle name="40% - Accent3 2 2 5 2" xfId="6484"/>
    <cellStyle name="40% - Accent3 2 2 5 3" xfId="8549"/>
    <cellStyle name="40% - Accent3 2 2 6" xfId="3199"/>
    <cellStyle name="40% - Accent3 2 2 6 2" xfId="7824"/>
    <cellStyle name="40% - Accent3 2 2 7" xfId="3689"/>
    <cellStyle name="40% - Accent3 2 2 8" xfId="4776"/>
    <cellStyle name="40% - Accent3 2 2 9" xfId="5357"/>
    <cellStyle name="40% - Accent3 2 3" xfId="557"/>
    <cellStyle name="40% - Accent3 2 3 10" xfId="7340"/>
    <cellStyle name="40% - Accent3 2 3 2" xfId="558"/>
    <cellStyle name="40% - Accent3 2 3 2 2" xfId="559"/>
    <cellStyle name="40% - Accent3 2 3 2 2 2" xfId="2332"/>
    <cellStyle name="40% - Accent3 2 3 2 2 3" xfId="3720"/>
    <cellStyle name="40% - Accent3 2 3 2 2 4" xfId="6487"/>
    <cellStyle name="40% - Accent3 2 3 2 2 5" xfId="8210"/>
    <cellStyle name="40% - Accent3 2 3 2 3" xfId="2331"/>
    <cellStyle name="40% - Accent3 2 3 2 3 2" xfId="6488"/>
    <cellStyle name="40% - Accent3 2 3 2 4" xfId="3598"/>
    <cellStyle name="40% - Accent3 2 3 2 5" xfId="3864"/>
    <cellStyle name="40% - Accent3 2 3 2 6" xfId="5162"/>
    <cellStyle name="40% - Accent3 2 3 2 7" xfId="5743"/>
    <cellStyle name="40% - Accent3 2 3 2 8" xfId="6486"/>
    <cellStyle name="40% - Accent3 2 3 2 9" xfId="7629"/>
    <cellStyle name="40% - Accent3 2 3 3" xfId="560"/>
    <cellStyle name="40% - Accent3 2 3 3 2" xfId="2333"/>
    <cellStyle name="40% - Accent3 2 3 3 3" xfId="4103"/>
    <cellStyle name="40% - Accent3 2 3 3 4" xfId="6489"/>
    <cellStyle name="40% - Accent3 2 3 3 5" xfId="7921"/>
    <cellStyle name="40% - Accent3 2 3 4" xfId="2330"/>
    <cellStyle name="40% - Accent3 2 3 4 2" xfId="6490"/>
    <cellStyle name="40% - Accent3 2 3 5" xfId="3298"/>
    <cellStyle name="40% - Accent3 2 3 6" xfId="3908"/>
    <cellStyle name="40% - Accent3 2 3 7" xfId="4873"/>
    <cellStyle name="40% - Accent3 2 3 8" xfId="5454"/>
    <cellStyle name="40% - Accent3 2 3 9" xfId="6485"/>
    <cellStyle name="40% - Accent3 2 4" xfId="561"/>
    <cellStyle name="40% - Accent3 2 4 2" xfId="562"/>
    <cellStyle name="40% - Accent3 2 4 2 2" xfId="2335"/>
    <cellStyle name="40% - Accent3 2 4 2 3" xfId="4105"/>
    <cellStyle name="40% - Accent3 2 4 2 4" xfId="6492"/>
    <cellStyle name="40% - Accent3 2 4 2 5" xfId="8067"/>
    <cellStyle name="40% - Accent3 2 4 3" xfId="2334"/>
    <cellStyle name="40% - Accent3 2 4 3 2" xfId="6493"/>
    <cellStyle name="40% - Accent3 2 4 4" xfId="3455"/>
    <cellStyle name="40% - Accent3 2 4 5" xfId="4104"/>
    <cellStyle name="40% - Accent3 2 4 6" xfId="5019"/>
    <cellStyle name="40% - Accent3 2 4 7" xfId="5600"/>
    <cellStyle name="40% - Accent3 2 4 8" xfId="6491"/>
    <cellStyle name="40% - Accent3 2 4 9" xfId="7486"/>
    <cellStyle name="40% - Accent3 2 5" xfId="563"/>
    <cellStyle name="40% - Accent3 2 5 2" xfId="564"/>
    <cellStyle name="40% - Accent3 2 5 2 2" xfId="2337"/>
    <cellStyle name="40% - Accent3 2 5 2 3" xfId="4107"/>
    <cellStyle name="40% - Accent3 2 5 2 4" xfId="6495"/>
    <cellStyle name="40% - Accent3 2 5 3" xfId="2336"/>
    <cellStyle name="40% - Accent3 2 5 4" xfId="4106"/>
    <cellStyle name="40% - Accent3 2 5 5" xfId="6494"/>
    <cellStyle name="40% - Accent3 2 5 6" xfId="8305"/>
    <cellStyle name="40% - Accent3 2 6" xfId="565"/>
    <cellStyle name="40% - Accent3 2 6 2" xfId="2338"/>
    <cellStyle name="40% - Accent3 2 6 3" xfId="4108"/>
    <cellStyle name="40% - Accent3 2 6 4" xfId="6496"/>
    <cellStyle name="40% - Accent3 2 6 5" xfId="8414"/>
    <cellStyle name="40% - Accent3 2 7" xfId="566"/>
    <cellStyle name="40% - Accent3 2 7 2" xfId="2339"/>
    <cellStyle name="40% - Accent3 2 7 3" xfId="4109"/>
    <cellStyle name="40% - Accent3 2 7 4" xfId="6497"/>
    <cellStyle name="40% - Accent3 2 7 5" xfId="8503"/>
    <cellStyle name="40% - Accent3 2 8" xfId="1825"/>
    <cellStyle name="40% - Accent3 2 8 2" xfId="4110"/>
    <cellStyle name="40% - Accent3 2 8 3" xfId="6498"/>
    <cellStyle name="40% - Accent3 2 8 4" xfId="7778"/>
    <cellStyle name="40% - Accent3 2 9" xfId="2321"/>
    <cellStyle name="40% - Accent3 2 9 2" xfId="4111"/>
    <cellStyle name="40% - Accent3 2 9 3" xfId="6499"/>
    <cellStyle name="40% - Accent3 20" xfId="1799"/>
    <cellStyle name="40% - Accent3 20 2" xfId="4112"/>
    <cellStyle name="40% - Accent3 20 3" xfId="6500"/>
    <cellStyle name="40% - Accent3 21" xfId="2310"/>
    <cellStyle name="40% - Accent3 21 2" xfId="4113"/>
    <cellStyle name="40% - Accent3 21 3" xfId="6501"/>
    <cellStyle name="40% - Accent3 22" xfId="3037"/>
    <cellStyle name="40% - Accent3 23" xfId="3784"/>
    <cellStyle name="40% - Accent3 24" xfId="4676"/>
    <cellStyle name="40% - Accent3 25" xfId="5257"/>
    <cellStyle name="40% - Accent3 26" xfId="6458"/>
    <cellStyle name="40% - Accent3 27" xfId="7123"/>
    <cellStyle name="40% - Accent3 28" xfId="7143"/>
    <cellStyle name="40% - Accent3 29" xfId="537"/>
    <cellStyle name="40% - Accent3 3" xfId="567"/>
    <cellStyle name="40% - Accent3 3 10" xfId="5334"/>
    <cellStyle name="40% - Accent3 3 11" xfId="6502"/>
    <cellStyle name="40% - Accent3 3 12" xfId="7220"/>
    <cellStyle name="40% - Accent3 3 2" xfId="568"/>
    <cellStyle name="40% - Accent3 3 2 10" xfId="7363"/>
    <cellStyle name="40% - Accent3 3 2 2" xfId="569"/>
    <cellStyle name="40% - Accent3 3 2 2 2" xfId="570"/>
    <cellStyle name="40% - Accent3 3 2 2 2 2" xfId="2343"/>
    <cellStyle name="40% - Accent3 3 2 2 2 3" xfId="4117"/>
    <cellStyle name="40% - Accent3 3 2 2 2 4" xfId="6505"/>
    <cellStyle name="40% - Accent3 3 2 2 2 5" xfId="8233"/>
    <cellStyle name="40% - Accent3 3 2 2 3" xfId="2342"/>
    <cellStyle name="40% - Accent3 3 2 2 3 2" xfId="6506"/>
    <cellStyle name="40% - Accent3 3 2 2 4" xfId="3621"/>
    <cellStyle name="40% - Accent3 3 2 2 5" xfId="4116"/>
    <cellStyle name="40% - Accent3 3 2 2 6" xfId="5185"/>
    <cellStyle name="40% - Accent3 3 2 2 7" xfId="5766"/>
    <cellStyle name="40% - Accent3 3 2 2 8" xfId="6504"/>
    <cellStyle name="40% - Accent3 3 2 2 9" xfId="7652"/>
    <cellStyle name="40% - Accent3 3 2 3" xfId="571"/>
    <cellStyle name="40% - Accent3 3 2 3 2" xfId="2344"/>
    <cellStyle name="40% - Accent3 3 2 3 3" xfId="4118"/>
    <cellStyle name="40% - Accent3 3 2 3 4" xfId="6507"/>
    <cellStyle name="40% - Accent3 3 2 3 5" xfId="7944"/>
    <cellStyle name="40% - Accent3 3 2 4" xfId="2341"/>
    <cellStyle name="40% - Accent3 3 2 4 2" xfId="6508"/>
    <cellStyle name="40% - Accent3 3 2 5" xfId="3321"/>
    <cellStyle name="40% - Accent3 3 2 6" xfId="4115"/>
    <cellStyle name="40% - Accent3 3 2 7" xfId="4896"/>
    <cellStyle name="40% - Accent3 3 2 8" xfId="5477"/>
    <cellStyle name="40% - Accent3 3 2 9" xfId="6503"/>
    <cellStyle name="40% - Accent3 3 3" xfId="572"/>
    <cellStyle name="40% - Accent3 3 3 2" xfId="573"/>
    <cellStyle name="40% - Accent3 3 3 2 2" xfId="2346"/>
    <cellStyle name="40% - Accent3 3 3 2 3" xfId="4120"/>
    <cellStyle name="40% - Accent3 3 3 2 4" xfId="6510"/>
    <cellStyle name="40% - Accent3 3 3 2 5" xfId="8090"/>
    <cellStyle name="40% - Accent3 3 3 3" xfId="2345"/>
    <cellStyle name="40% - Accent3 3 3 3 2" xfId="6511"/>
    <cellStyle name="40% - Accent3 3 3 4" xfId="3478"/>
    <cellStyle name="40% - Accent3 3 3 5" xfId="4119"/>
    <cellStyle name="40% - Accent3 3 3 6" xfId="5042"/>
    <cellStyle name="40% - Accent3 3 3 7" xfId="5623"/>
    <cellStyle name="40% - Accent3 3 3 8" xfId="6509"/>
    <cellStyle name="40% - Accent3 3 3 9" xfId="7509"/>
    <cellStyle name="40% - Accent3 3 4" xfId="574"/>
    <cellStyle name="40% - Accent3 3 4 2" xfId="2347"/>
    <cellStyle name="40% - Accent3 3 4 3" xfId="4121"/>
    <cellStyle name="40% - Accent3 3 4 4" xfId="6512"/>
    <cellStyle name="40% - Accent3 3 4 5" xfId="8437"/>
    <cellStyle name="40% - Accent3 3 5" xfId="575"/>
    <cellStyle name="40% - Accent3 3 5 2" xfId="2348"/>
    <cellStyle name="40% - Accent3 3 5 3" xfId="4122"/>
    <cellStyle name="40% - Accent3 3 5 4" xfId="6513"/>
    <cellStyle name="40% - Accent3 3 5 5" xfId="8526"/>
    <cellStyle name="40% - Accent3 3 6" xfId="2340"/>
    <cellStyle name="40% - Accent3 3 6 2" xfId="6514"/>
    <cellStyle name="40% - Accent3 3 6 3" xfId="7801"/>
    <cellStyle name="40% - Accent3 3 7" xfId="3173"/>
    <cellStyle name="40% - Accent3 3 8" xfId="4114"/>
    <cellStyle name="40% - Accent3 3 9" xfId="4753"/>
    <cellStyle name="40% - Accent3 30" xfId="8594"/>
    <cellStyle name="40% - Accent3 4" xfId="576"/>
    <cellStyle name="40% - Accent3 4 10" xfId="6515"/>
    <cellStyle name="40% - Accent3 4 11" xfId="7177"/>
    <cellStyle name="40% - Accent3 4 2" xfId="577"/>
    <cellStyle name="40% - Accent3 4 2 10" xfId="7320"/>
    <cellStyle name="40% - Accent3 4 2 2" xfId="578"/>
    <cellStyle name="40% - Accent3 4 2 2 2" xfId="579"/>
    <cellStyle name="40% - Accent3 4 2 2 2 2" xfId="2352"/>
    <cellStyle name="40% - Accent3 4 2 2 2 3" xfId="4126"/>
    <cellStyle name="40% - Accent3 4 2 2 2 4" xfId="6518"/>
    <cellStyle name="40% - Accent3 4 2 2 2 5" xfId="8190"/>
    <cellStyle name="40% - Accent3 4 2 2 3" xfId="2351"/>
    <cellStyle name="40% - Accent3 4 2 2 3 2" xfId="6519"/>
    <cellStyle name="40% - Accent3 4 2 2 4" xfId="3578"/>
    <cellStyle name="40% - Accent3 4 2 2 5" xfId="4125"/>
    <cellStyle name="40% - Accent3 4 2 2 6" xfId="5142"/>
    <cellStyle name="40% - Accent3 4 2 2 7" xfId="5723"/>
    <cellStyle name="40% - Accent3 4 2 2 8" xfId="6517"/>
    <cellStyle name="40% - Accent3 4 2 2 9" xfId="7609"/>
    <cellStyle name="40% - Accent3 4 2 3" xfId="580"/>
    <cellStyle name="40% - Accent3 4 2 3 2" xfId="2353"/>
    <cellStyle name="40% - Accent3 4 2 3 3" xfId="4127"/>
    <cellStyle name="40% - Accent3 4 2 3 4" xfId="6520"/>
    <cellStyle name="40% - Accent3 4 2 3 5" xfId="7901"/>
    <cellStyle name="40% - Accent3 4 2 4" xfId="2350"/>
    <cellStyle name="40% - Accent3 4 2 4 2" xfId="6521"/>
    <cellStyle name="40% - Accent3 4 2 5" xfId="3278"/>
    <cellStyle name="40% - Accent3 4 2 6" xfId="4124"/>
    <cellStyle name="40% - Accent3 4 2 7" xfId="4853"/>
    <cellStyle name="40% - Accent3 4 2 8" xfId="5434"/>
    <cellStyle name="40% - Accent3 4 2 9" xfId="6516"/>
    <cellStyle name="40% - Accent3 4 3" xfId="581"/>
    <cellStyle name="40% - Accent3 4 3 2" xfId="582"/>
    <cellStyle name="40% - Accent3 4 3 2 2" xfId="2355"/>
    <cellStyle name="40% - Accent3 4 3 2 3" xfId="4129"/>
    <cellStyle name="40% - Accent3 4 3 2 4" xfId="6523"/>
    <cellStyle name="40% - Accent3 4 3 2 5" xfId="8050"/>
    <cellStyle name="40% - Accent3 4 3 3" xfId="2354"/>
    <cellStyle name="40% - Accent3 4 3 3 2" xfId="6524"/>
    <cellStyle name="40% - Accent3 4 3 4" xfId="3438"/>
    <cellStyle name="40% - Accent3 4 3 5" xfId="4128"/>
    <cellStyle name="40% - Accent3 4 3 6" xfId="5002"/>
    <cellStyle name="40% - Accent3 4 3 7" xfId="5583"/>
    <cellStyle name="40% - Accent3 4 3 8" xfId="6522"/>
    <cellStyle name="40% - Accent3 4 3 9" xfId="7469"/>
    <cellStyle name="40% - Accent3 4 4" xfId="583"/>
    <cellStyle name="40% - Accent3 4 4 2" xfId="2356"/>
    <cellStyle name="40% - Accent3 4 4 3" xfId="4130"/>
    <cellStyle name="40% - Accent3 4 4 4" xfId="6525"/>
    <cellStyle name="40% - Accent3 4 4 5" xfId="7758"/>
    <cellStyle name="40% - Accent3 4 5" xfId="2349"/>
    <cellStyle name="40% - Accent3 4 5 2" xfId="6526"/>
    <cellStyle name="40% - Accent3 4 6" xfId="3109"/>
    <cellStyle name="40% - Accent3 4 7" xfId="4123"/>
    <cellStyle name="40% - Accent3 4 8" xfId="4710"/>
    <cellStyle name="40% - Accent3 4 9" xfId="5291"/>
    <cellStyle name="40% - Accent3 5" xfId="584"/>
    <cellStyle name="40% - Accent3 5 10" xfId="6527"/>
    <cellStyle name="40% - Accent3 5 11" xfId="7160"/>
    <cellStyle name="40% - Accent3 5 2" xfId="585"/>
    <cellStyle name="40% - Accent3 5 2 10" xfId="7303"/>
    <cellStyle name="40% - Accent3 5 2 2" xfId="586"/>
    <cellStyle name="40% - Accent3 5 2 2 2" xfId="587"/>
    <cellStyle name="40% - Accent3 5 2 2 2 2" xfId="2360"/>
    <cellStyle name="40% - Accent3 5 2 2 2 3" xfId="4134"/>
    <cellStyle name="40% - Accent3 5 2 2 2 4" xfId="6530"/>
    <cellStyle name="40% - Accent3 5 2 2 2 5" xfId="8173"/>
    <cellStyle name="40% - Accent3 5 2 2 3" xfId="2359"/>
    <cellStyle name="40% - Accent3 5 2 2 3 2" xfId="6531"/>
    <cellStyle name="40% - Accent3 5 2 2 4" xfId="3561"/>
    <cellStyle name="40% - Accent3 5 2 2 5" xfId="4133"/>
    <cellStyle name="40% - Accent3 5 2 2 6" xfId="5125"/>
    <cellStyle name="40% - Accent3 5 2 2 7" xfId="5706"/>
    <cellStyle name="40% - Accent3 5 2 2 8" xfId="6529"/>
    <cellStyle name="40% - Accent3 5 2 2 9" xfId="7592"/>
    <cellStyle name="40% - Accent3 5 2 3" xfId="588"/>
    <cellStyle name="40% - Accent3 5 2 3 2" xfId="2361"/>
    <cellStyle name="40% - Accent3 5 2 3 3" xfId="4135"/>
    <cellStyle name="40% - Accent3 5 2 3 4" xfId="6532"/>
    <cellStyle name="40% - Accent3 5 2 3 5" xfId="7884"/>
    <cellStyle name="40% - Accent3 5 2 4" xfId="2358"/>
    <cellStyle name="40% - Accent3 5 2 4 2" xfId="6533"/>
    <cellStyle name="40% - Accent3 5 2 5" xfId="3261"/>
    <cellStyle name="40% - Accent3 5 2 6" xfId="4132"/>
    <cellStyle name="40% - Accent3 5 2 7" xfId="4836"/>
    <cellStyle name="40% - Accent3 5 2 8" xfId="5417"/>
    <cellStyle name="40% - Accent3 5 2 9" xfId="6528"/>
    <cellStyle name="40% - Accent3 5 3" xfId="589"/>
    <cellStyle name="40% - Accent3 5 3 2" xfId="590"/>
    <cellStyle name="40% - Accent3 5 3 2 2" xfId="2363"/>
    <cellStyle name="40% - Accent3 5 3 2 3" xfId="4137"/>
    <cellStyle name="40% - Accent3 5 3 2 4" xfId="6535"/>
    <cellStyle name="40% - Accent3 5 3 2 5" xfId="8033"/>
    <cellStyle name="40% - Accent3 5 3 3" xfId="2362"/>
    <cellStyle name="40% - Accent3 5 3 3 2" xfId="6536"/>
    <cellStyle name="40% - Accent3 5 3 4" xfId="3421"/>
    <cellStyle name="40% - Accent3 5 3 5" xfId="4136"/>
    <cellStyle name="40% - Accent3 5 3 6" xfId="4985"/>
    <cellStyle name="40% - Accent3 5 3 7" xfId="5566"/>
    <cellStyle name="40% - Accent3 5 3 8" xfId="6534"/>
    <cellStyle name="40% - Accent3 5 3 9" xfId="7452"/>
    <cellStyle name="40% - Accent3 5 4" xfId="591"/>
    <cellStyle name="40% - Accent3 5 4 2" xfId="2364"/>
    <cellStyle name="40% - Accent3 5 4 3" xfId="4138"/>
    <cellStyle name="40% - Accent3 5 4 4" xfId="6537"/>
    <cellStyle name="40% - Accent3 5 4 5" xfId="7741"/>
    <cellStyle name="40% - Accent3 5 5" xfId="2357"/>
    <cellStyle name="40% - Accent3 5 5 2" xfId="6538"/>
    <cellStyle name="40% - Accent3 5 6" xfId="3092"/>
    <cellStyle name="40% - Accent3 5 7" xfId="4131"/>
    <cellStyle name="40% - Accent3 5 8" xfId="4693"/>
    <cellStyle name="40% - Accent3 5 9" xfId="5274"/>
    <cellStyle name="40% - Accent3 6" xfId="592"/>
    <cellStyle name="40% - Accent3 6 10" xfId="6539"/>
    <cellStyle name="40% - Accent3 6 11" xfId="7266"/>
    <cellStyle name="40% - Accent3 6 2" xfId="593"/>
    <cellStyle name="40% - Accent3 6 2 10" xfId="7409"/>
    <cellStyle name="40% - Accent3 6 2 2" xfId="594"/>
    <cellStyle name="40% - Accent3 6 2 2 2" xfId="595"/>
    <cellStyle name="40% - Accent3 6 2 2 2 2" xfId="2368"/>
    <cellStyle name="40% - Accent3 6 2 2 2 3" xfId="4142"/>
    <cellStyle name="40% - Accent3 6 2 2 2 4" xfId="6542"/>
    <cellStyle name="40% - Accent3 6 2 2 2 5" xfId="8279"/>
    <cellStyle name="40% - Accent3 6 2 2 3" xfId="2367"/>
    <cellStyle name="40% - Accent3 6 2 2 3 2" xfId="6543"/>
    <cellStyle name="40% - Accent3 6 2 2 4" xfId="3667"/>
    <cellStyle name="40% - Accent3 6 2 2 5" xfId="4141"/>
    <cellStyle name="40% - Accent3 6 2 2 6" xfId="5231"/>
    <cellStyle name="40% - Accent3 6 2 2 7" xfId="5812"/>
    <cellStyle name="40% - Accent3 6 2 2 8" xfId="6541"/>
    <cellStyle name="40% - Accent3 6 2 2 9" xfId="7698"/>
    <cellStyle name="40% - Accent3 6 2 3" xfId="596"/>
    <cellStyle name="40% - Accent3 6 2 3 2" xfId="2369"/>
    <cellStyle name="40% - Accent3 6 2 3 3" xfId="4143"/>
    <cellStyle name="40% - Accent3 6 2 3 4" xfId="6544"/>
    <cellStyle name="40% - Accent3 6 2 3 5" xfId="7990"/>
    <cellStyle name="40% - Accent3 6 2 4" xfId="2366"/>
    <cellStyle name="40% - Accent3 6 2 4 2" xfId="6545"/>
    <cellStyle name="40% - Accent3 6 2 5" xfId="3367"/>
    <cellStyle name="40% - Accent3 6 2 6" xfId="4140"/>
    <cellStyle name="40% - Accent3 6 2 7" xfId="4942"/>
    <cellStyle name="40% - Accent3 6 2 8" xfId="5523"/>
    <cellStyle name="40% - Accent3 6 2 9" xfId="6540"/>
    <cellStyle name="40% - Accent3 6 3" xfId="597"/>
    <cellStyle name="40% - Accent3 6 3 2" xfId="598"/>
    <cellStyle name="40% - Accent3 6 3 2 2" xfId="2371"/>
    <cellStyle name="40% - Accent3 6 3 2 3" xfId="4145"/>
    <cellStyle name="40% - Accent3 6 3 2 4" xfId="6547"/>
    <cellStyle name="40% - Accent3 6 3 2 5" xfId="8136"/>
    <cellStyle name="40% - Accent3 6 3 3" xfId="2370"/>
    <cellStyle name="40% - Accent3 6 3 3 2" xfId="6548"/>
    <cellStyle name="40% - Accent3 6 3 4" xfId="3524"/>
    <cellStyle name="40% - Accent3 6 3 5" xfId="4144"/>
    <cellStyle name="40% - Accent3 6 3 6" xfId="5088"/>
    <cellStyle name="40% - Accent3 6 3 7" xfId="5669"/>
    <cellStyle name="40% - Accent3 6 3 8" xfId="6546"/>
    <cellStyle name="40% - Accent3 6 3 9" xfId="7555"/>
    <cellStyle name="40% - Accent3 6 4" xfId="599"/>
    <cellStyle name="40% - Accent3 6 4 2" xfId="2372"/>
    <cellStyle name="40% - Accent3 6 4 3" xfId="4146"/>
    <cellStyle name="40% - Accent3 6 4 4" xfId="6549"/>
    <cellStyle name="40% - Accent3 6 4 5" xfId="7847"/>
    <cellStyle name="40% - Accent3 6 5" xfId="2365"/>
    <cellStyle name="40% - Accent3 6 5 2" xfId="6550"/>
    <cellStyle name="40% - Accent3 6 6" xfId="3222"/>
    <cellStyle name="40% - Accent3 6 7" xfId="4139"/>
    <cellStyle name="40% - Accent3 6 8" xfId="4799"/>
    <cellStyle name="40% - Accent3 6 9" xfId="5380"/>
    <cellStyle name="40% - Accent3 7" xfId="600"/>
    <cellStyle name="40% - Accent3 7 10" xfId="7283"/>
    <cellStyle name="40% - Accent3 7 2" xfId="601"/>
    <cellStyle name="40% - Accent3 7 2 2" xfId="602"/>
    <cellStyle name="40% - Accent3 7 2 2 2" xfId="2375"/>
    <cellStyle name="40% - Accent3 7 2 2 3" xfId="4149"/>
    <cellStyle name="40% - Accent3 7 2 2 4" xfId="6553"/>
    <cellStyle name="40% - Accent3 7 2 2 5" xfId="8153"/>
    <cellStyle name="40% - Accent3 7 2 3" xfId="2374"/>
    <cellStyle name="40% - Accent3 7 2 3 2" xfId="6554"/>
    <cellStyle name="40% - Accent3 7 2 4" xfId="3541"/>
    <cellStyle name="40% - Accent3 7 2 5" xfId="4148"/>
    <cellStyle name="40% - Accent3 7 2 6" xfId="5105"/>
    <cellStyle name="40% - Accent3 7 2 7" xfId="5686"/>
    <cellStyle name="40% - Accent3 7 2 8" xfId="6552"/>
    <cellStyle name="40% - Accent3 7 2 9" xfId="7572"/>
    <cellStyle name="40% - Accent3 7 3" xfId="603"/>
    <cellStyle name="40% - Accent3 7 3 2" xfId="2376"/>
    <cellStyle name="40% - Accent3 7 3 3" xfId="4150"/>
    <cellStyle name="40% - Accent3 7 3 4" xfId="6555"/>
    <cellStyle name="40% - Accent3 7 3 5" xfId="7864"/>
    <cellStyle name="40% - Accent3 7 4" xfId="2373"/>
    <cellStyle name="40% - Accent3 7 4 2" xfId="6556"/>
    <cellStyle name="40% - Accent3 7 5" xfId="3239"/>
    <cellStyle name="40% - Accent3 7 6" xfId="4147"/>
    <cellStyle name="40% - Accent3 7 7" xfId="4816"/>
    <cellStyle name="40% - Accent3 7 8" xfId="5397"/>
    <cellStyle name="40% - Accent3 7 9" xfId="6551"/>
    <cellStyle name="40% - Accent3 8" xfId="604"/>
    <cellStyle name="40% - Accent3 8 2" xfId="605"/>
    <cellStyle name="40% - Accent3 8 2 2" xfId="2378"/>
    <cellStyle name="40% - Accent3 8 2 3" xfId="4152"/>
    <cellStyle name="40% - Accent3 8 2 4" xfId="6558"/>
    <cellStyle name="40% - Accent3 8 2 5" xfId="8010"/>
    <cellStyle name="40% - Accent3 8 3" xfId="2377"/>
    <cellStyle name="40% - Accent3 8 3 2" xfId="6559"/>
    <cellStyle name="40% - Accent3 8 4" xfId="3388"/>
    <cellStyle name="40% - Accent3 8 5" xfId="4151"/>
    <cellStyle name="40% - Accent3 8 6" xfId="4962"/>
    <cellStyle name="40% - Accent3 8 7" xfId="5543"/>
    <cellStyle name="40% - Accent3 8 8" xfId="6557"/>
    <cellStyle name="40% - Accent3 8 9" xfId="7429"/>
    <cellStyle name="40% - Accent3 9" xfId="606"/>
    <cellStyle name="40% - Accent3 9 2" xfId="2379"/>
    <cellStyle name="40% - Accent3 9 3" xfId="4153"/>
    <cellStyle name="40% - Accent3 9 4" xfId="6560"/>
    <cellStyle name="40% - Accent3 9 5" xfId="8394"/>
    <cellStyle name="40% - Accent4" xfId="34" builtinId="43" customBuiltin="1"/>
    <cellStyle name="40% - Accent4 10" xfId="608"/>
    <cellStyle name="40% - Accent4 10 2" xfId="2381"/>
    <cellStyle name="40% - Accent4 10 2 2" xfId="4156"/>
    <cellStyle name="40% - Accent4 10 2 3" xfId="6563"/>
    <cellStyle name="40% - Accent4 10 3" xfId="4155"/>
    <cellStyle name="40% - Accent4 10 4" xfId="6562"/>
    <cellStyle name="40% - Accent4 10 5" xfId="8484"/>
    <cellStyle name="40% - Accent4 11" xfId="609"/>
    <cellStyle name="40% - Accent4 11 2" xfId="2382"/>
    <cellStyle name="40% - Accent4 11 3" xfId="4157"/>
    <cellStyle name="40% - Accent4 11 4" xfId="6564"/>
    <cellStyle name="40% - Accent4 11 5" xfId="8573"/>
    <cellStyle name="40% - Accent4 12" xfId="610"/>
    <cellStyle name="40% - Accent4 12 2" xfId="611"/>
    <cellStyle name="40% - Accent4 12 2 2" xfId="2384"/>
    <cellStyle name="40% - Accent4 12 2 3" xfId="4159"/>
    <cellStyle name="40% - Accent4 12 2 4" xfId="6566"/>
    <cellStyle name="40% - Accent4 12 3" xfId="2383"/>
    <cellStyle name="40% - Accent4 12 4" xfId="4158"/>
    <cellStyle name="40% - Accent4 12 5" xfId="6565"/>
    <cellStyle name="40% - Accent4 12 6" xfId="7725"/>
    <cellStyle name="40% - Accent4 13" xfId="612"/>
    <cellStyle name="40% - Accent4 13 2" xfId="2385"/>
    <cellStyle name="40% - Accent4 13 3" xfId="4160"/>
    <cellStyle name="40% - Accent4 13 4" xfId="6567"/>
    <cellStyle name="40% - Accent4 14" xfId="613"/>
    <cellStyle name="40% - Accent4 14 2" xfId="2386"/>
    <cellStyle name="40% - Accent4 14 3" xfId="4161"/>
    <cellStyle name="40% - Accent4 14 4" xfId="6568"/>
    <cellStyle name="40% - Accent4 15" xfId="614"/>
    <cellStyle name="40% - Accent4 15 2" xfId="2387"/>
    <cellStyle name="40% - Accent4 15 3" xfId="4162"/>
    <cellStyle name="40% - Accent4 15 4" xfId="6569"/>
    <cellStyle name="40% - Accent4 16" xfId="615"/>
    <cellStyle name="40% - Accent4 16 2" xfId="2388"/>
    <cellStyle name="40% - Accent4 16 3" xfId="4163"/>
    <cellStyle name="40% - Accent4 16 4" xfId="6570"/>
    <cellStyle name="40% - Accent4 17" xfId="616"/>
    <cellStyle name="40% - Accent4 17 2" xfId="2389"/>
    <cellStyle name="40% - Accent4 17 3" xfId="4164"/>
    <cellStyle name="40% - Accent4 17 4" xfId="6571"/>
    <cellStyle name="40% - Accent4 18" xfId="617"/>
    <cellStyle name="40% - Accent4 18 2" xfId="2390"/>
    <cellStyle name="40% - Accent4 18 3" xfId="4165"/>
    <cellStyle name="40% - Accent4 18 4" xfId="6572"/>
    <cellStyle name="40% - Accent4 19" xfId="1759"/>
    <cellStyle name="40% - Accent4 19 2" xfId="3009"/>
    <cellStyle name="40% - Accent4 19 3" xfId="4166"/>
    <cellStyle name="40% - Accent4 19 4" xfId="6573"/>
    <cellStyle name="40% - Accent4 2" xfId="618"/>
    <cellStyle name="40% - Accent4 2 10" xfId="3133"/>
    <cellStyle name="40% - Accent4 2 10 2" xfId="6575"/>
    <cellStyle name="40% - Accent4 2 11" xfId="4167"/>
    <cellStyle name="40% - Accent4 2 12" xfId="4732"/>
    <cellStyle name="40% - Accent4 2 13" xfId="5313"/>
    <cellStyle name="40% - Accent4 2 14" xfId="6574"/>
    <cellStyle name="40% - Accent4 2 15" xfId="7199"/>
    <cellStyle name="40% - Accent4 2 16" xfId="8643"/>
    <cellStyle name="40% - Accent4 2 2" xfId="619"/>
    <cellStyle name="40% - Accent4 2 2 10" xfId="6576"/>
    <cellStyle name="40% - Accent4 2 2 11" xfId="7245"/>
    <cellStyle name="40% - Accent4 2 2 2" xfId="620"/>
    <cellStyle name="40% - Accent4 2 2 2 10" xfId="7388"/>
    <cellStyle name="40% - Accent4 2 2 2 2" xfId="621"/>
    <cellStyle name="40% - Accent4 2 2 2 2 2" xfId="622"/>
    <cellStyle name="40% - Accent4 2 2 2 2 2 2" xfId="2395"/>
    <cellStyle name="40% - Accent4 2 2 2 2 2 3" xfId="4171"/>
    <cellStyle name="40% - Accent4 2 2 2 2 2 4" xfId="6579"/>
    <cellStyle name="40% - Accent4 2 2 2 2 2 5" xfId="8258"/>
    <cellStyle name="40% - Accent4 2 2 2 2 3" xfId="2394"/>
    <cellStyle name="40% - Accent4 2 2 2 2 3 2" xfId="6580"/>
    <cellStyle name="40% - Accent4 2 2 2 2 4" xfId="3646"/>
    <cellStyle name="40% - Accent4 2 2 2 2 5" xfId="4170"/>
    <cellStyle name="40% - Accent4 2 2 2 2 6" xfId="5210"/>
    <cellStyle name="40% - Accent4 2 2 2 2 7" xfId="5791"/>
    <cellStyle name="40% - Accent4 2 2 2 2 8" xfId="6578"/>
    <cellStyle name="40% - Accent4 2 2 2 2 9" xfId="7677"/>
    <cellStyle name="40% - Accent4 2 2 2 3" xfId="623"/>
    <cellStyle name="40% - Accent4 2 2 2 3 2" xfId="2396"/>
    <cellStyle name="40% - Accent4 2 2 2 3 3" xfId="4172"/>
    <cellStyle name="40% - Accent4 2 2 2 3 4" xfId="6581"/>
    <cellStyle name="40% - Accent4 2 2 2 3 5" xfId="7969"/>
    <cellStyle name="40% - Accent4 2 2 2 4" xfId="2393"/>
    <cellStyle name="40% - Accent4 2 2 2 4 2" xfId="6582"/>
    <cellStyle name="40% - Accent4 2 2 2 5" xfId="3346"/>
    <cellStyle name="40% - Accent4 2 2 2 6" xfId="4169"/>
    <cellStyle name="40% - Accent4 2 2 2 7" xfId="4921"/>
    <cellStyle name="40% - Accent4 2 2 2 8" xfId="5502"/>
    <cellStyle name="40% - Accent4 2 2 2 9" xfId="6577"/>
    <cellStyle name="40% - Accent4 2 2 3" xfId="624"/>
    <cellStyle name="40% - Accent4 2 2 3 2" xfId="625"/>
    <cellStyle name="40% - Accent4 2 2 3 2 2" xfId="2398"/>
    <cellStyle name="40% - Accent4 2 2 3 2 3" xfId="4174"/>
    <cellStyle name="40% - Accent4 2 2 3 2 4" xfId="6584"/>
    <cellStyle name="40% - Accent4 2 2 3 2 5" xfId="8115"/>
    <cellStyle name="40% - Accent4 2 2 3 3" xfId="2397"/>
    <cellStyle name="40% - Accent4 2 2 3 3 2" xfId="6585"/>
    <cellStyle name="40% - Accent4 2 2 3 4" xfId="3503"/>
    <cellStyle name="40% - Accent4 2 2 3 5" xfId="4173"/>
    <cellStyle name="40% - Accent4 2 2 3 6" xfId="5067"/>
    <cellStyle name="40% - Accent4 2 2 3 7" xfId="5648"/>
    <cellStyle name="40% - Accent4 2 2 3 8" xfId="6583"/>
    <cellStyle name="40% - Accent4 2 2 3 9" xfId="7534"/>
    <cellStyle name="40% - Accent4 2 2 4" xfId="626"/>
    <cellStyle name="40% - Accent4 2 2 4 2" xfId="2399"/>
    <cellStyle name="40% - Accent4 2 2 4 3" xfId="4175"/>
    <cellStyle name="40% - Accent4 2 2 4 4" xfId="6586"/>
    <cellStyle name="40% - Accent4 2 2 4 5" xfId="8462"/>
    <cellStyle name="40% - Accent4 2 2 5" xfId="2392"/>
    <cellStyle name="40% - Accent4 2 2 5 2" xfId="6587"/>
    <cellStyle name="40% - Accent4 2 2 5 3" xfId="8551"/>
    <cellStyle name="40% - Accent4 2 2 6" xfId="3201"/>
    <cellStyle name="40% - Accent4 2 2 6 2" xfId="7826"/>
    <cellStyle name="40% - Accent4 2 2 7" xfId="4168"/>
    <cellStyle name="40% - Accent4 2 2 8" xfId="4778"/>
    <cellStyle name="40% - Accent4 2 2 9" xfId="5359"/>
    <cellStyle name="40% - Accent4 2 3" xfId="627"/>
    <cellStyle name="40% - Accent4 2 3 10" xfId="7342"/>
    <cellStyle name="40% - Accent4 2 3 2" xfId="628"/>
    <cellStyle name="40% - Accent4 2 3 2 2" xfId="629"/>
    <cellStyle name="40% - Accent4 2 3 2 2 2" xfId="2402"/>
    <cellStyle name="40% - Accent4 2 3 2 2 3" xfId="4178"/>
    <cellStyle name="40% - Accent4 2 3 2 2 4" xfId="6590"/>
    <cellStyle name="40% - Accent4 2 3 2 2 5" xfId="8212"/>
    <cellStyle name="40% - Accent4 2 3 2 3" xfId="2401"/>
    <cellStyle name="40% - Accent4 2 3 2 3 2" xfId="6591"/>
    <cellStyle name="40% - Accent4 2 3 2 4" xfId="3600"/>
    <cellStyle name="40% - Accent4 2 3 2 5" xfId="4177"/>
    <cellStyle name="40% - Accent4 2 3 2 6" xfId="5164"/>
    <cellStyle name="40% - Accent4 2 3 2 7" xfId="5745"/>
    <cellStyle name="40% - Accent4 2 3 2 8" xfId="6589"/>
    <cellStyle name="40% - Accent4 2 3 2 9" xfId="7631"/>
    <cellStyle name="40% - Accent4 2 3 3" xfId="630"/>
    <cellStyle name="40% - Accent4 2 3 3 2" xfId="2403"/>
    <cellStyle name="40% - Accent4 2 3 3 3" xfId="4179"/>
    <cellStyle name="40% - Accent4 2 3 3 4" xfId="6592"/>
    <cellStyle name="40% - Accent4 2 3 3 5" xfId="7923"/>
    <cellStyle name="40% - Accent4 2 3 4" xfId="2400"/>
    <cellStyle name="40% - Accent4 2 3 4 2" xfId="6593"/>
    <cellStyle name="40% - Accent4 2 3 5" xfId="3300"/>
    <cellStyle name="40% - Accent4 2 3 6" xfId="4176"/>
    <cellStyle name="40% - Accent4 2 3 7" xfId="4875"/>
    <cellStyle name="40% - Accent4 2 3 8" xfId="5456"/>
    <cellStyle name="40% - Accent4 2 3 9" xfId="6588"/>
    <cellStyle name="40% - Accent4 2 4" xfId="631"/>
    <cellStyle name="40% - Accent4 2 4 2" xfId="632"/>
    <cellStyle name="40% - Accent4 2 4 2 2" xfId="2405"/>
    <cellStyle name="40% - Accent4 2 4 2 3" xfId="4181"/>
    <cellStyle name="40% - Accent4 2 4 2 4" xfId="6595"/>
    <cellStyle name="40% - Accent4 2 4 2 5" xfId="8069"/>
    <cellStyle name="40% - Accent4 2 4 3" xfId="2404"/>
    <cellStyle name="40% - Accent4 2 4 3 2" xfId="6596"/>
    <cellStyle name="40% - Accent4 2 4 4" xfId="3457"/>
    <cellStyle name="40% - Accent4 2 4 5" xfId="4180"/>
    <cellStyle name="40% - Accent4 2 4 6" xfId="5021"/>
    <cellStyle name="40% - Accent4 2 4 7" xfId="5602"/>
    <cellStyle name="40% - Accent4 2 4 8" xfId="6594"/>
    <cellStyle name="40% - Accent4 2 4 9" xfId="7488"/>
    <cellStyle name="40% - Accent4 2 5" xfId="633"/>
    <cellStyle name="40% - Accent4 2 5 2" xfId="634"/>
    <cellStyle name="40% - Accent4 2 5 2 2" xfId="2407"/>
    <cellStyle name="40% - Accent4 2 5 2 3" xfId="4183"/>
    <cellStyle name="40% - Accent4 2 5 2 4" xfId="6598"/>
    <cellStyle name="40% - Accent4 2 5 3" xfId="2406"/>
    <cellStyle name="40% - Accent4 2 5 4" xfId="4182"/>
    <cellStyle name="40% - Accent4 2 5 5" xfId="6597"/>
    <cellStyle name="40% - Accent4 2 5 6" xfId="8306"/>
    <cellStyle name="40% - Accent4 2 6" xfId="635"/>
    <cellStyle name="40% - Accent4 2 6 2" xfId="2408"/>
    <cellStyle name="40% - Accent4 2 6 3" xfId="4184"/>
    <cellStyle name="40% - Accent4 2 6 4" xfId="6599"/>
    <cellStyle name="40% - Accent4 2 6 5" xfId="8416"/>
    <cellStyle name="40% - Accent4 2 7" xfId="636"/>
    <cellStyle name="40% - Accent4 2 7 2" xfId="2409"/>
    <cellStyle name="40% - Accent4 2 7 3" xfId="4185"/>
    <cellStyle name="40% - Accent4 2 7 4" xfId="6600"/>
    <cellStyle name="40% - Accent4 2 7 5" xfId="8505"/>
    <cellStyle name="40% - Accent4 2 8" xfId="1826"/>
    <cellStyle name="40% - Accent4 2 8 2" xfId="4186"/>
    <cellStyle name="40% - Accent4 2 8 3" xfId="6601"/>
    <cellStyle name="40% - Accent4 2 8 4" xfId="7780"/>
    <cellStyle name="40% - Accent4 2 9" xfId="2391"/>
    <cellStyle name="40% - Accent4 2 9 2" xfId="4187"/>
    <cellStyle name="40% - Accent4 2 9 3" xfId="6602"/>
    <cellStyle name="40% - Accent4 20" xfId="1800"/>
    <cellStyle name="40% - Accent4 20 2" xfId="4188"/>
    <cellStyle name="40% - Accent4 20 3" xfId="6603"/>
    <cellStyle name="40% - Accent4 21" xfId="2380"/>
    <cellStyle name="40% - Accent4 21 2" xfId="4189"/>
    <cellStyle name="40% - Accent4 21 3" xfId="6604"/>
    <cellStyle name="40% - Accent4 22" xfId="3038"/>
    <cellStyle name="40% - Accent4 23" xfId="4154"/>
    <cellStyle name="40% - Accent4 24" xfId="4677"/>
    <cellStyle name="40% - Accent4 25" xfId="5258"/>
    <cellStyle name="40% - Accent4 26" xfId="6561"/>
    <cellStyle name="40% - Accent4 27" xfId="7122"/>
    <cellStyle name="40% - Accent4 28" xfId="7144"/>
    <cellStyle name="40% - Accent4 29" xfId="607"/>
    <cellStyle name="40% - Accent4 3" xfId="637"/>
    <cellStyle name="40% - Accent4 3 10" xfId="5336"/>
    <cellStyle name="40% - Accent4 3 11" xfId="6605"/>
    <cellStyle name="40% - Accent4 3 12" xfId="7222"/>
    <cellStyle name="40% - Accent4 3 2" xfId="638"/>
    <cellStyle name="40% - Accent4 3 2 10" xfId="7365"/>
    <cellStyle name="40% - Accent4 3 2 2" xfId="639"/>
    <cellStyle name="40% - Accent4 3 2 2 2" xfId="640"/>
    <cellStyle name="40% - Accent4 3 2 2 2 2" xfId="2413"/>
    <cellStyle name="40% - Accent4 3 2 2 2 3" xfId="4193"/>
    <cellStyle name="40% - Accent4 3 2 2 2 4" xfId="6608"/>
    <cellStyle name="40% - Accent4 3 2 2 2 5" xfId="8235"/>
    <cellStyle name="40% - Accent4 3 2 2 3" xfId="2412"/>
    <cellStyle name="40% - Accent4 3 2 2 3 2" xfId="6609"/>
    <cellStyle name="40% - Accent4 3 2 2 4" xfId="3623"/>
    <cellStyle name="40% - Accent4 3 2 2 5" xfId="4192"/>
    <cellStyle name="40% - Accent4 3 2 2 6" xfId="5187"/>
    <cellStyle name="40% - Accent4 3 2 2 7" xfId="5768"/>
    <cellStyle name="40% - Accent4 3 2 2 8" xfId="6607"/>
    <cellStyle name="40% - Accent4 3 2 2 9" xfId="7654"/>
    <cellStyle name="40% - Accent4 3 2 3" xfId="641"/>
    <cellStyle name="40% - Accent4 3 2 3 2" xfId="2414"/>
    <cellStyle name="40% - Accent4 3 2 3 3" xfId="4194"/>
    <cellStyle name="40% - Accent4 3 2 3 4" xfId="6610"/>
    <cellStyle name="40% - Accent4 3 2 3 5" xfId="7946"/>
    <cellStyle name="40% - Accent4 3 2 4" xfId="2411"/>
    <cellStyle name="40% - Accent4 3 2 4 2" xfId="6611"/>
    <cellStyle name="40% - Accent4 3 2 5" xfId="3323"/>
    <cellStyle name="40% - Accent4 3 2 6" xfId="4191"/>
    <cellStyle name="40% - Accent4 3 2 7" xfId="4898"/>
    <cellStyle name="40% - Accent4 3 2 8" xfId="5479"/>
    <cellStyle name="40% - Accent4 3 2 9" xfId="6606"/>
    <cellStyle name="40% - Accent4 3 3" xfId="642"/>
    <cellStyle name="40% - Accent4 3 3 2" xfId="643"/>
    <cellStyle name="40% - Accent4 3 3 2 2" xfId="2416"/>
    <cellStyle name="40% - Accent4 3 3 2 3" xfId="4196"/>
    <cellStyle name="40% - Accent4 3 3 2 4" xfId="6613"/>
    <cellStyle name="40% - Accent4 3 3 2 5" xfId="8092"/>
    <cellStyle name="40% - Accent4 3 3 3" xfId="2415"/>
    <cellStyle name="40% - Accent4 3 3 3 2" xfId="6614"/>
    <cellStyle name="40% - Accent4 3 3 4" xfId="3480"/>
    <cellStyle name="40% - Accent4 3 3 5" xfId="4195"/>
    <cellStyle name="40% - Accent4 3 3 6" xfId="5044"/>
    <cellStyle name="40% - Accent4 3 3 7" xfId="5625"/>
    <cellStyle name="40% - Accent4 3 3 8" xfId="6612"/>
    <cellStyle name="40% - Accent4 3 3 9" xfId="7511"/>
    <cellStyle name="40% - Accent4 3 4" xfId="644"/>
    <cellStyle name="40% - Accent4 3 4 2" xfId="2417"/>
    <cellStyle name="40% - Accent4 3 4 3" xfId="4197"/>
    <cellStyle name="40% - Accent4 3 4 4" xfId="6615"/>
    <cellStyle name="40% - Accent4 3 4 5" xfId="8439"/>
    <cellStyle name="40% - Accent4 3 5" xfId="645"/>
    <cellStyle name="40% - Accent4 3 5 2" xfId="2418"/>
    <cellStyle name="40% - Accent4 3 5 3" xfId="4198"/>
    <cellStyle name="40% - Accent4 3 5 4" xfId="6616"/>
    <cellStyle name="40% - Accent4 3 5 5" xfId="8528"/>
    <cellStyle name="40% - Accent4 3 6" xfId="2410"/>
    <cellStyle name="40% - Accent4 3 6 2" xfId="6617"/>
    <cellStyle name="40% - Accent4 3 6 3" xfId="7803"/>
    <cellStyle name="40% - Accent4 3 7" xfId="3175"/>
    <cellStyle name="40% - Accent4 3 8" xfId="4190"/>
    <cellStyle name="40% - Accent4 3 9" xfId="4755"/>
    <cellStyle name="40% - Accent4 30" xfId="8596"/>
    <cellStyle name="40% - Accent4 4" xfId="646"/>
    <cellStyle name="40% - Accent4 4 10" xfId="6618"/>
    <cellStyle name="40% - Accent4 4 11" xfId="7178"/>
    <cellStyle name="40% - Accent4 4 2" xfId="647"/>
    <cellStyle name="40% - Accent4 4 2 10" xfId="7321"/>
    <cellStyle name="40% - Accent4 4 2 2" xfId="648"/>
    <cellStyle name="40% - Accent4 4 2 2 2" xfId="649"/>
    <cellStyle name="40% - Accent4 4 2 2 2 2" xfId="2422"/>
    <cellStyle name="40% - Accent4 4 2 2 2 3" xfId="4202"/>
    <cellStyle name="40% - Accent4 4 2 2 2 4" xfId="6621"/>
    <cellStyle name="40% - Accent4 4 2 2 2 5" xfId="8191"/>
    <cellStyle name="40% - Accent4 4 2 2 3" xfId="2421"/>
    <cellStyle name="40% - Accent4 4 2 2 3 2" xfId="6622"/>
    <cellStyle name="40% - Accent4 4 2 2 4" xfId="3579"/>
    <cellStyle name="40% - Accent4 4 2 2 5" xfId="4201"/>
    <cellStyle name="40% - Accent4 4 2 2 6" xfId="5143"/>
    <cellStyle name="40% - Accent4 4 2 2 7" xfId="5724"/>
    <cellStyle name="40% - Accent4 4 2 2 8" xfId="6620"/>
    <cellStyle name="40% - Accent4 4 2 2 9" xfId="7610"/>
    <cellStyle name="40% - Accent4 4 2 3" xfId="650"/>
    <cellStyle name="40% - Accent4 4 2 3 2" xfId="2423"/>
    <cellStyle name="40% - Accent4 4 2 3 3" xfId="4203"/>
    <cellStyle name="40% - Accent4 4 2 3 4" xfId="6623"/>
    <cellStyle name="40% - Accent4 4 2 3 5" xfId="7902"/>
    <cellStyle name="40% - Accent4 4 2 4" xfId="2420"/>
    <cellStyle name="40% - Accent4 4 2 4 2" xfId="6624"/>
    <cellStyle name="40% - Accent4 4 2 5" xfId="3279"/>
    <cellStyle name="40% - Accent4 4 2 6" xfId="4200"/>
    <cellStyle name="40% - Accent4 4 2 7" xfId="4854"/>
    <cellStyle name="40% - Accent4 4 2 8" xfId="5435"/>
    <cellStyle name="40% - Accent4 4 2 9" xfId="6619"/>
    <cellStyle name="40% - Accent4 4 3" xfId="651"/>
    <cellStyle name="40% - Accent4 4 3 2" xfId="652"/>
    <cellStyle name="40% - Accent4 4 3 2 2" xfId="2425"/>
    <cellStyle name="40% - Accent4 4 3 2 3" xfId="4205"/>
    <cellStyle name="40% - Accent4 4 3 2 4" xfId="6626"/>
    <cellStyle name="40% - Accent4 4 3 2 5" xfId="8051"/>
    <cellStyle name="40% - Accent4 4 3 3" xfId="2424"/>
    <cellStyle name="40% - Accent4 4 3 3 2" xfId="6627"/>
    <cellStyle name="40% - Accent4 4 3 4" xfId="3439"/>
    <cellStyle name="40% - Accent4 4 3 5" xfId="4204"/>
    <cellStyle name="40% - Accent4 4 3 6" xfId="5003"/>
    <cellStyle name="40% - Accent4 4 3 7" xfId="5584"/>
    <cellStyle name="40% - Accent4 4 3 8" xfId="6625"/>
    <cellStyle name="40% - Accent4 4 3 9" xfId="7470"/>
    <cellStyle name="40% - Accent4 4 4" xfId="653"/>
    <cellStyle name="40% - Accent4 4 4 2" xfId="2426"/>
    <cellStyle name="40% - Accent4 4 4 3" xfId="4206"/>
    <cellStyle name="40% - Accent4 4 4 4" xfId="6628"/>
    <cellStyle name="40% - Accent4 4 4 5" xfId="7759"/>
    <cellStyle name="40% - Accent4 4 5" xfId="2419"/>
    <cellStyle name="40% - Accent4 4 5 2" xfId="6629"/>
    <cellStyle name="40% - Accent4 4 6" xfId="3110"/>
    <cellStyle name="40% - Accent4 4 7" xfId="4199"/>
    <cellStyle name="40% - Accent4 4 8" xfId="4711"/>
    <cellStyle name="40% - Accent4 4 9" xfId="5292"/>
    <cellStyle name="40% - Accent4 5" xfId="654"/>
    <cellStyle name="40% - Accent4 5 10" xfId="6630"/>
    <cellStyle name="40% - Accent4 5 11" xfId="7161"/>
    <cellStyle name="40% - Accent4 5 2" xfId="655"/>
    <cellStyle name="40% - Accent4 5 2 10" xfId="7304"/>
    <cellStyle name="40% - Accent4 5 2 2" xfId="656"/>
    <cellStyle name="40% - Accent4 5 2 2 2" xfId="657"/>
    <cellStyle name="40% - Accent4 5 2 2 2 2" xfId="2430"/>
    <cellStyle name="40% - Accent4 5 2 2 2 3" xfId="4210"/>
    <cellStyle name="40% - Accent4 5 2 2 2 4" xfId="6633"/>
    <cellStyle name="40% - Accent4 5 2 2 2 5" xfId="8174"/>
    <cellStyle name="40% - Accent4 5 2 2 3" xfId="2429"/>
    <cellStyle name="40% - Accent4 5 2 2 3 2" xfId="6634"/>
    <cellStyle name="40% - Accent4 5 2 2 4" xfId="3562"/>
    <cellStyle name="40% - Accent4 5 2 2 5" xfId="4209"/>
    <cellStyle name="40% - Accent4 5 2 2 6" xfId="5126"/>
    <cellStyle name="40% - Accent4 5 2 2 7" xfId="5707"/>
    <cellStyle name="40% - Accent4 5 2 2 8" xfId="6632"/>
    <cellStyle name="40% - Accent4 5 2 2 9" xfId="7593"/>
    <cellStyle name="40% - Accent4 5 2 3" xfId="658"/>
    <cellStyle name="40% - Accent4 5 2 3 2" xfId="2431"/>
    <cellStyle name="40% - Accent4 5 2 3 3" xfId="4211"/>
    <cellStyle name="40% - Accent4 5 2 3 4" xfId="6635"/>
    <cellStyle name="40% - Accent4 5 2 3 5" xfId="7885"/>
    <cellStyle name="40% - Accent4 5 2 4" xfId="2428"/>
    <cellStyle name="40% - Accent4 5 2 4 2" xfId="6636"/>
    <cellStyle name="40% - Accent4 5 2 5" xfId="3262"/>
    <cellStyle name="40% - Accent4 5 2 6" xfId="4208"/>
    <cellStyle name="40% - Accent4 5 2 7" xfId="4837"/>
    <cellStyle name="40% - Accent4 5 2 8" xfId="5418"/>
    <cellStyle name="40% - Accent4 5 2 9" xfId="6631"/>
    <cellStyle name="40% - Accent4 5 3" xfId="659"/>
    <cellStyle name="40% - Accent4 5 3 2" xfId="660"/>
    <cellStyle name="40% - Accent4 5 3 2 2" xfId="2433"/>
    <cellStyle name="40% - Accent4 5 3 2 3" xfId="4213"/>
    <cellStyle name="40% - Accent4 5 3 2 4" xfId="6638"/>
    <cellStyle name="40% - Accent4 5 3 2 5" xfId="8034"/>
    <cellStyle name="40% - Accent4 5 3 3" xfId="2432"/>
    <cellStyle name="40% - Accent4 5 3 3 2" xfId="6639"/>
    <cellStyle name="40% - Accent4 5 3 4" xfId="3422"/>
    <cellStyle name="40% - Accent4 5 3 5" xfId="4212"/>
    <cellStyle name="40% - Accent4 5 3 6" xfId="4986"/>
    <cellStyle name="40% - Accent4 5 3 7" xfId="5567"/>
    <cellStyle name="40% - Accent4 5 3 8" xfId="6637"/>
    <cellStyle name="40% - Accent4 5 3 9" xfId="7453"/>
    <cellStyle name="40% - Accent4 5 4" xfId="661"/>
    <cellStyle name="40% - Accent4 5 4 2" xfId="2434"/>
    <cellStyle name="40% - Accent4 5 4 3" xfId="4214"/>
    <cellStyle name="40% - Accent4 5 4 4" xfId="6640"/>
    <cellStyle name="40% - Accent4 5 4 5" xfId="7742"/>
    <cellStyle name="40% - Accent4 5 5" xfId="2427"/>
    <cellStyle name="40% - Accent4 5 5 2" xfId="6641"/>
    <cellStyle name="40% - Accent4 5 6" xfId="3093"/>
    <cellStyle name="40% - Accent4 5 7" xfId="4207"/>
    <cellStyle name="40% - Accent4 5 8" xfId="4694"/>
    <cellStyle name="40% - Accent4 5 9" xfId="5275"/>
    <cellStyle name="40% - Accent4 6" xfId="662"/>
    <cellStyle name="40% - Accent4 6 10" xfId="6642"/>
    <cellStyle name="40% - Accent4 6 11" xfId="7267"/>
    <cellStyle name="40% - Accent4 6 2" xfId="663"/>
    <cellStyle name="40% - Accent4 6 2 10" xfId="7410"/>
    <cellStyle name="40% - Accent4 6 2 2" xfId="664"/>
    <cellStyle name="40% - Accent4 6 2 2 2" xfId="665"/>
    <cellStyle name="40% - Accent4 6 2 2 2 2" xfId="2438"/>
    <cellStyle name="40% - Accent4 6 2 2 2 3" xfId="4218"/>
    <cellStyle name="40% - Accent4 6 2 2 2 4" xfId="6645"/>
    <cellStyle name="40% - Accent4 6 2 2 2 5" xfId="8280"/>
    <cellStyle name="40% - Accent4 6 2 2 3" xfId="2437"/>
    <cellStyle name="40% - Accent4 6 2 2 3 2" xfId="6646"/>
    <cellStyle name="40% - Accent4 6 2 2 4" xfId="3668"/>
    <cellStyle name="40% - Accent4 6 2 2 5" xfId="4217"/>
    <cellStyle name="40% - Accent4 6 2 2 6" xfId="5232"/>
    <cellStyle name="40% - Accent4 6 2 2 7" xfId="5813"/>
    <cellStyle name="40% - Accent4 6 2 2 8" xfId="6644"/>
    <cellStyle name="40% - Accent4 6 2 2 9" xfId="7699"/>
    <cellStyle name="40% - Accent4 6 2 3" xfId="666"/>
    <cellStyle name="40% - Accent4 6 2 3 2" xfId="2439"/>
    <cellStyle name="40% - Accent4 6 2 3 3" xfId="4219"/>
    <cellStyle name="40% - Accent4 6 2 3 4" xfId="6647"/>
    <cellStyle name="40% - Accent4 6 2 3 5" xfId="7991"/>
    <cellStyle name="40% - Accent4 6 2 4" xfId="2436"/>
    <cellStyle name="40% - Accent4 6 2 4 2" xfId="6648"/>
    <cellStyle name="40% - Accent4 6 2 5" xfId="3368"/>
    <cellStyle name="40% - Accent4 6 2 6" xfId="4216"/>
    <cellStyle name="40% - Accent4 6 2 7" xfId="4943"/>
    <cellStyle name="40% - Accent4 6 2 8" xfId="5524"/>
    <cellStyle name="40% - Accent4 6 2 9" xfId="6643"/>
    <cellStyle name="40% - Accent4 6 3" xfId="667"/>
    <cellStyle name="40% - Accent4 6 3 2" xfId="668"/>
    <cellStyle name="40% - Accent4 6 3 2 2" xfId="2441"/>
    <cellStyle name="40% - Accent4 6 3 2 3" xfId="4221"/>
    <cellStyle name="40% - Accent4 6 3 2 4" xfId="6650"/>
    <cellStyle name="40% - Accent4 6 3 2 5" xfId="8137"/>
    <cellStyle name="40% - Accent4 6 3 3" xfId="2440"/>
    <cellStyle name="40% - Accent4 6 3 3 2" xfId="6651"/>
    <cellStyle name="40% - Accent4 6 3 4" xfId="3525"/>
    <cellStyle name="40% - Accent4 6 3 5" xfId="4220"/>
    <cellStyle name="40% - Accent4 6 3 6" xfId="5089"/>
    <cellStyle name="40% - Accent4 6 3 7" xfId="5670"/>
    <cellStyle name="40% - Accent4 6 3 8" xfId="6649"/>
    <cellStyle name="40% - Accent4 6 3 9" xfId="7556"/>
    <cellStyle name="40% - Accent4 6 4" xfId="669"/>
    <cellStyle name="40% - Accent4 6 4 2" xfId="2442"/>
    <cellStyle name="40% - Accent4 6 4 3" xfId="4222"/>
    <cellStyle name="40% - Accent4 6 4 4" xfId="6652"/>
    <cellStyle name="40% - Accent4 6 4 5" xfId="7848"/>
    <cellStyle name="40% - Accent4 6 5" xfId="2435"/>
    <cellStyle name="40% - Accent4 6 5 2" xfId="6653"/>
    <cellStyle name="40% - Accent4 6 6" xfId="3223"/>
    <cellStyle name="40% - Accent4 6 7" xfId="4215"/>
    <cellStyle name="40% - Accent4 6 8" xfId="4800"/>
    <cellStyle name="40% - Accent4 6 9" xfId="5381"/>
    <cellStyle name="40% - Accent4 7" xfId="670"/>
    <cellStyle name="40% - Accent4 7 10" xfId="7285"/>
    <cellStyle name="40% - Accent4 7 2" xfId="671"/>
    <cellStyle name="40% - Accent4 7 2 2" xfId="672"/>
    <cellStyle name="40% - Accent4 7 2 2 2" xfId="2445"/>
    <cellStyle name="40% - Accent4 7 2 2 3" xfId="4225"/>
    <cellStyle name="40% - Accent4 7 2 2 4" xfId="6656"/>
    <cellStyle name="40% - Accent4 7 2 2 5" xfId="8155"/>
    <cellStyle name="40% - Accent4 7 2 3" xfId="2444"/>
    <cellStyle name="40% - Accent4 7 2 3 2" xfId="6657"/>
    <cellStyle name="40% - Accent4 7 2 4" xfId="3543"/>
    <cellStyle name="40% - Accent4 7 2 5" xfId="4224"/>
    <cellStyle name="40% - Accent4 7 2 6" xfId="5107"/>
    <cellStyle name="40% - Accent4 7 2 7" xfId="5688"/>
    <cellStyle name="40% - Accent4 7 2 8" xfId="6655"/>
    <cellStyle name="40% - Accent4 7 2 9" xfId="7574"/>
    <cellStyle name="40% - Accent4 7 3" xfId="673"/>
    <cellStyle name="40% - Accent4 7 3 2" xfId="2446"/>
    <cellStyle name="40% - Accent4 7 3 3" xfId="4226"/>
    <cellStyle name="40% - Accent4 7 3 4" xfId="6658"/>
    <cellStyle name="40% - Accent4 7 3 5" xfId="7866"/>
    <cellStyle name="40% - Accent4 7 4" xfId="2443"/>
    <cellStyle name="40% - Accent4 7 4 2" xfId="6659"/>
    <cellStyle name="40% - Accent4 7 5" xfId="3241"/>
    <cellStyle name="40% - Accent4 7 6" xfId="4223"/>
    <cellStyle name="40% - Accent4 7 7" xfId="4818"/>
    <cellStyle name="40% - Accent4 7 8" xfId="5399"/>
    <cellStyle name="40% - Accent4 7 9" xfId="6654"/>
    <cellStyle name="40% - Accent4 8" xfId="674"/>
    <cellStyle name="40% - Accent4 8 2" xfId="675"/>
    <cellStyle name="40% - Accent4 8 2 2" xfId="2448"/>
    <cellStyle name="40% - Accent4 8 2 3" xfId="4228"/>
    <cellStyle name="40% - Accent4 8 2 4" xfId="6661"/>
    <cellStyle name="40% - Accent4 8 2 5" xfId="8011"/>
    <cellStyle name="40% - Accent4 8 3" xfId="2447"/>
    <cellStyle name="40% - Accent4 8 3 2" xfId="6662"/>
    <cellStyle name="40% - Accent4 8 4" xfId="3389"/>
    <cellStyle name="40% - Accent4 8 5" xfId="4227"/>
    <cellStyle name="40% - Accent4 8 6" xfId="4963"/>
    <cellStyle name="40% - Accent4 8 7" xfId="5544"/>
    <cellStyle name="40% - Accent4 8 8" xfId="6660"/>
    <cellStyle name="40% - Accent4 8 9" xfId="7430"/>
    <cellStyle name="40% - Accent4 9" xfId="676"/>
    <cellStyle name="40% - Accent4 9 2" xfId="2449"/>
    <cellStyle name="40% - Accent4 9 3" xfId="4229"/>
    <cellStyle name="40% - Accent4 9 4" xfId="6663"/>
    <cellStyle name="40% - Accent4 9 5" xfId="8395"/>
    <cellStyle name="40% - Accent5" xfId="38" builtinId="47" customBuiltin="1"/>
    <cellStyle name="40% - Accent5 10" xfId="678"/>
    <cellStyle name="40% - Accent5 10 2" xfId="2451"/>
    <cellStyle name="40% - Accent5 10 2 2" xfId="4232"/>
    <cellStyle name="40% - Accent5 10 2 3" xfId="6666"/>
    <cellStyle name="40% - Accent5 10 3" xfId="4231"/>
    <cellStyle name="40% - Accent5 10 4" xfId="6665"/>
    <cellStyle name="40% - Accent5 10 5" xfId="8485"/>
    <cellStyle name="40% - Accent5 11" xfId="679"/>
    <cellStyle name="40% - Accent5 11 2" xfId="2452"/>
    <cellStyle name="40% - Accent5 11 3" xfId="4233"/>
    <cellStyle name="40% - Accent5 11 4" xfId="6667"/>
    <cellStyle name="40% - Accent5 11 5" xfId="8574"/>
    <cellStyle name="40% - Accent5 12" xfId="680"/>
    <cellStyle name="40% - Accent5 12 2" xfId="681"/>
    <cellStyle name="40% - Accent5 12 2 2" xfId="2454"/>
    <cellStyle name="40% - Accent5 12 2 3" xfId="4235"/>
    <cellStyle name="40% - Accent5 12 2 4" xfId="6669"/>
    <cellStyle name="40% - Accent5 12 3" xfId="2453"/>
    <cellStyle name="40% - Accent5 12 4" xfId="4234"/>
    <cellStyle name="40% - Accent5 12 5" xfId="6668"/>
    <cellStyle name="40% - Accent5 12 6" xfId="7726"/>
    <cellStyle name="40% - Accent5 13" xfId="682"/>
    <cellStyle name="40% - Accent5 13 2" xfId="2455"/>
    <cellStyle name="40% - Accent5 13 3" xfId="4236"/>
    <cellStyle name="40% - Accent5 13 4" xfId="6670"/>
    <cellStyle name="40% - Accent5 14" xfId="683"/>
    <cellStyle name="40% - Accent5 14 2" xfId="2456"/>
    <cellStyle name="40% - Accent5 14 3" xfId="4237"/>
    <cellStyle name="40% - Accent5 14 4" xfId="6671"/>
    <cellStyle name="40% - Accent5 15" xfId="684"/>
    <cellStyle name="40% - Accent5 15 2" xfId="2457"/>
    <cellStyle name="40% - Accent5 15 3" xfId="4238"/>
    <cellStyle name="40% - Accent5 15 4" xfId="6672"/>
    <cellStyle name="40% - Accent5 16" xfId="685"/>
    <cellStyle name="40% - Accent5 16 2" xfId="2458"/>
    <cellStyle name="40% - Accent5 16 3" xfId="4239"/>
    <cellStyle name="40% - Accent5 16 4" xfId="6673"/>
    <cellStyle name="40% - Accent5 17" xfId="686"/>
    <cellStyle name="40% - Accent5 17 2" xfId="2459"/>
    <cellStyle name="40% - Accent5 17 3" xfId="4240"/>
    <cellStyle name="40% - Accent5 17 4" xfId="6674"/>
    <cellStyle name="40% - Accent5 18" xfId="687"/>
    <cellStyle name="40% - Accent5 18 2" xfId="2460"/>
    <cellStyle name="40% - Accent5 18 3" xfId="4241"/>
    <cellStyle name="40% - Accent5 18 4" xfId="6675"/>
    <cellStyle name="40% - Accent5 19" xfId="1760"/>
    <cellStyle name="40% - Accent5 19 2" xfId="3010"/>
    <cellStyle name="40% - Accent5 19 3" xfId="4242"/>
    <cellStyle name="40% - Accent5 19 4" xfId="6676"/>
    <cellStyle name="40% - Accent5 2" xfId="688"/>
    <cellStyle name="40% - Accent5 2 10" xfId="3136"/>
    <cellStyle name="40% - Accent5 2 10 2" xfId="6678"/>
    <cellStyle name="40% - Accent5 2 11" xfId="4243"/>
    <cellStyle name="40% - Accent5 2 12" xfId="4734"/>
    <cellStyle name="40% - Accent5 2 13" xfId="5315"/>
    <cellStyle name="40% - Accent5 2 14" xfId="6677"/>
    <cellStyle name="40% - Accent5 2 15" xfId="7201"/>
    <cellStyle name="40% - Accent5 2 16" xfId="8647"/>
    <cellStyle name="40% - Accent5 2 2" xfId="689"/>
    <cellStyle name="40% - Accent5 2 2 10" xfId="6679"/>
    <cellStyle name="40% - Accent5 2 2 11" xfId="7247"/>
    <cellStyle name="40% - Accent5 2 2 2" xfId="690"/>
    <cellStyle name="40% - Accent5 2 2 2 10" xfId="7390"/>
    <cellStyle name="40% - Accent5 2 2 2 2" xfId="691"/>
    <cellStyle name="40% - Accent5 2 2 2 2 2" xfId="692"/>
    <cellStyle name="40% - Accent5 2 2 2 2 2 2" xfId="2465"/>
    <cellStyle name="40% - Accent5 2 2 2 2 2 3" xfId="4247"/>
    <cellStyle name="40% - Accent5 2 2 2 2 2 4" xfId="6682"/>
    <cellStyle name="40% - Accent5 2 2 2 2 2 5" xfId="8260"/>
    <cellStyle name="40% - Accent5 2 2 2 2 3" xfId="2464"/>
    <cellStyle name="40% - Accent5 2 2 2 2 3 2" xfId="6683"/>
    <cellStyle name="40% - Accent5 2 2 2 2 4" xfId="3648"/>
    <cellStyle name="40% - Accent5 2 2 2 2 5" xfId="4246"/>
    <cellStyle name="40% - Accent5 2 2 2 2 6" xfId="5212"/>
    <cellStyle name="40% - Accent5 2 2 2 2 7" xfId="5793"/>
    <cellStyle name="40% - Accent5 2 2 2 2 8" xfId="6681"/>
    <cellStyle name="40% - Accent5 2 2 2 2 9" xfId="7679"/>
    <cellStyle name="40% - Accent5 2 2 2 3" xfId="693"/>
    <cellStyle name="40% - Accent5 2 2 2 3 2" xfId="2466"/>
    <cellStyle name="40% - Accent5 2 2 2 3 3" xfId="4248"/>
    <cellStyle name="40% - Accent5 2 2 2 3 4" xfId="6684"/>
    <cellStyle name="40% - Accent5 2 2 2 3 5" xfId="7971"/>
    <cellStyle name="40% - Accent5 2 2 2 4" xfId="2463"/>
    <cellStyle name="40% - Accent5 2 2 2 4 2" xfId="6685"/>
    <cellStyle name="40% - Accent5 2 2 2 5" xfId="3348"/>
    <cellStyle name="40% - Accent5 2 2 2 6" xfId="4245"/>
    <cellStyle name="40% - Accent5 2 2 2 7" xfId="4923"/>
    <cellStyle name="40% - Accent5 2 2 2 8" xfId="5504"/>
    <cellStyle name="40% - Accent5 2 2 2 9" xfId="6680"/>
    <cellStyle name="40% - Accent5 2 2 3" xfId="694"/>
    <cellStyle name="40% - Accent5 2 2 3 2" xfId="695"/>
    <cellStyle name="40% - Accent5 2 2 3 2 2" xfId="2468"/>
    <cellStyle name="40% - Accent5 2 2 3 2 3" xfId="4250"/>
    <cellStyle name="40% - Accent5 2 2 3 2 4" xfId="6687"/>
    <cellStyle name="40% - Accent5 2 2 3 2 5" xfId="8117"/>
    <cellStyle name="40% - Accent5 2 2 3 3" xfId="2467"/>
    <cellStyle name="40% - Accent5 2 2 3 3 2" xfId="6688"/>
    <cellStyle name="40% - Accent5 2 2 3 4" xfId="3505"/>
    <cellStyle name="40% - Accent5 2 2 3 5" xfId="4249"/>
    <cellStyle name="40% - Accent5 2 2 3 6" xfId="5069"/>
    <cellStyle name="40% - Accent5 2 2 3 7" xfId="5650"/>
    <cellStyle name="40% - Accent5 2 2 3 8" xfId="6686"/>
    <cellStyle name="40% - Accent5 2 2 3 9" xfId="7536"/>
    <cellStyle name="40% - Accent5 2 2 4" xfId="696"/>
    <cellStyle name="40% - Accent5 2 2 4 2" xfId="2469"/>
    <cellStyle name="40% - Accent5 2 2 4 3" xfId="4251"/>
    <cellStyle name="40% - Accent5 2 2 4 4" xfId="6689"/>
    <cellStyle name="40% - Accent5 2 2 4 5" xfId="8464"/>
    <cellStyle name="40% - Accent5 2 2 5" xfId="2462"/>
    <cellStyle name="40% - Accent5 2 2 5 2" xfId="6690"/>
    <cellStyle name="40% - Accent5 2 2 5 3" xfId="8553"/>
    <cellStyle name="40% - Accent5 2 2 6" xfId="3203"/>
    <cellStyle name="40% - Accent5 2 2 6 2" xfId="7828"/>
    <cellStyle name="40% - Accent5 2 2 7" xfId="4244"/>
    <cellStyle name="40% - Accent5 2 2 8" xfId="4780"/>
    <cellStyle name="40% - Accent5 2 2 9" xfId="5361"/>
    <cellStyle name="40% - Accent5 2 3" xfId="697"/>
    <cellStyle name="40% - Accent5 2 3 10" xfId="7344"/>
    <cellStyle name="40% - Accent5 2 3 2" xfId="698"/>
    <cellStyle name="40% - Accent5 2 3 2 2" xfId="699"/>
    <cellStyle name="40% - Accent5 2 3 2 2 2" xfId="2472"/>
    <cellStyle name="40% - Accent5 2 3 2 2 3" xfId="4254"/>
    <cellStyle name="40% - Accent5 2 3 2 2 4" xfId="6693"/>
    <cellStyle name="40% - Accent5 2 3 2 2 5" xfId="8214"/>
    <cellStyle name="40% - Accent5 2 3 2 3" xfId="2471"/>
    <cellStyle name="40% - Accent5 2 3 2 3 2" xfId="6694"/>
    <cellStyle name="40% - Accent5 2 3 2 4" xfId="3602"/>
    <cellStyle name="40% - Accent5 2 3 2 5" xfId="4253"/>
    <cellStyle name="40% - Accent5 2 3 2 6" xfId="5166"/>
    <cellStyle name="40% - Accent5 2 3 2 7" xfId="5747"/>
    <cellStyle name="40% - Accent5 2 3 2 8" xfId="6692"/>
    <cellStyle name="40% - Accent5 2 3 2 9" xfId="7633"/>
    <cellStyle name="40% - Accent5 2 3 3" xfId="700"/>
    <cellStyle name="40% - Accent5 2 3 3 2" xfId="2473"/>
    <cellStyle name="40% - Accent5 2 3 3 3" xfId="4255"/>
    <cellStyle name="40% - Accent5 2 3 3 4" xfId="6695"/>
    <cellStyle name="40% - Accent5 2 3 3 5" xfId="7925"/>
    <cellStyle name="40% - Accent5 2 3 4" xfId="2470"/>
    <cellStyle name="40% - Accent5 2 3 4 2" xfId="6696"/>
    <cellStyle name="40% - Accent5 2 3 5" xfId="3302"/>
    <cellStyle name="40% - Accent5 2 3 6" xfId="4252"/>
    <cellStyle name="40% - Accent5 2 3 7" xfId="4877"/>
    <cellStyle name="40% - Accent5 2 3 8" xfId="5458"/>
    <cellStyle name="40% - Accent5 2 3 9" xfId="6691"/>
    <cellStyle name="40% - Accent5 2 4" xfId="701"/>
    <cellStyle name="40% - Accent5 2 4 2" xfId="702"/>
    <cellStyle name="40% - Accent5 2 4 2 2" xfId="2475"/>
    <cellStyle name="40% - Accent5 2 4 2 3" xfId="4257"/>
    <cellStyle name="40% - Accent5 2 4 2 4" xfId="6698"/>
    <cellStyle name="40% - Accent5 2 4 2 5" xfId="8071"/>
    <cellStyle name="40% - Accent5 2 4 3" xfId="2474"/>
    <cellStyle name="40% - Accent5 2 4 3 2" xfId="6699"/>
    <cellStyle name="40% - Accent5 2 4 4" xfId="3459"/>
    <cellStyle name="40% - Accent5 2 4 5" xfId="4256"/>
    <cellStyle name="40% - Accent5 2 4 6" xfId="5023"/>
    <cellStyle name="40% - Accent5 2 4 7" xfId="5604"/>
    <cellStyle name="40% - Accent5 2 4 8" xfId="6697"/>
    <cellStyle name="40% - Accent5 2 4 9" xfId="7490"/>
    <cellStyle name="40% - Accent5 2 5" xfId="703"/>
    <cellStyle name="40% - Accent5 2 5 2" xfId="704"/>
    <cellStyle name="40% - Accent5 2 5 2 2" xfId="2477"/>
    <cellStyle name="40% - Accent5 2 5 2 3" xfId="4259"/>
    <cellStyle name="40% - Accent5 2 5 2 4" xfId="6701"/>
    <cellStyle name="40% - Accent5 2 5 3" xfId="2476"/>
    <cellStyle name="40% - Accent5 2 5 4" xfId="4258"/>
    <cellStyle name="40% - Accent5 2 5 5" xfId="6700"/>
    <cellStyle name="40% - Accent5 2 5 6" xfId="8307"/>
    <cellStyle name="40% - Accent5 2 6" xfId="705"/>
    <cellStyle name="40% - Accent5 2 6 2" xfId="2478"/>
    <cellStyle name="40% - Accent5 2 6 3" xfId="4260"/>
    <cellStyle name="40% - Accent5 2 6 4" xfId="6702"/>
    <cellStyle name="40% - Accent5 2 6 5" xfId="8418"/>
    <cellStyle name="40% - Accent5 2 7" xfId="706"/>
    <cellStyle name="40% - Accent5 2 7 2" xfId="2479"/>
    <cellStyle name="40% - Accent5 2 7 3" xfId="4261"/>
    <cellStyle name="40% - Accent5 2 7 4" xfId="6703"/>
    <cellStyle name="40% - Accent5 2 7 5" xfId="8507"/>
    <cellStyle name="40% - Accent5 2 8" xfId="1827"/>
    <cellStyle name="40% - Accent5 2 8 2" xfId="4262"/>
    <cellStyle name="40% - Accent5 2 8 3" xfId="6704"/>
    <cellStyle name="40% - Accent5 2 8 4" xfId="7782"/>
    <cellStyle name="40% - Accent5 2 9" xfId="2461"/>
    <cellStyle name="40% - Accent5 2 9 2" xfId="4263"/>
    <cellStyle name="40% - Accent5 2 9 3" xfId="6705"/>
    <cellStyle name="40% - Accent5 20" xfId="1801"/>
    <cellStyle name="40% - Accent5 20 2" xfId="4264"/>
    <cellStyle name="40% - Accent5 20 3" xfId="6706"/>
    <cellStyle name="40% - Accent5 21" xfId="2450"/>
    <cellStyle name="40% - Accent5 21 2" xfId="4265"/>
    <cellStyle name="40% - Accent5 21 3" xfId="6707"/>
    <cellStyle name="40% - Accent5 22" xfId="3039"/>
    <cellStyle name="40% - Accent5 23" xfId="4230"/>
    <cellStyle name="40% - Accent5 24" xfId="4678"/>
    <cellStyle name="40% - Accent5 25" xfId="5259"/>
    <cellStyle name="40% - Accent5 26" xfId="6664"/>
    <cellStyle name="40% - Accent5 27" xfId="7121"/>
    <cellStyle name="40% - Accent5 28" xfId="7145"/>
    <cellStyle name="40% - Accent5 29" xfId="677"/>
    <cellStyle name="40% - Accent5 3" xfId="707"/>
    <cellStyle name="40% - Accent5 3 10" xfId="5338"/>
    <cellStyle name="40% - Accent5 3 11" xfId="6708"/>
    <cellStyle name="40% - Accent5 3 12" xfId="7224"/>
    <cellStyle name="40% - Accent5 3 2" xfId="708"/>
    <cellStyle name="40% - Accent5 3 2 10" xfId="7367"/>
    <cellStyle name="40% - Accent5 3 2 2" xfId="709"/>
    <cellStyle name="40% - Accent5 3 2 2 2" xfId="710"/>
    <cellStyle name="40% - Accent5 3 2 2 2 2" xfId="2483"/>
    <cellStyle name="40% - Accent5 3 2 2 2 3" xfId="4269"/>
    <cellStyle name="40% - Accent5 3 2 2 2 4" xfId="6711"/>
    <cellStyle name="40% - Accent5 3 2 2 2 5" xfId="8237"/>
    <cellStyle name="40% - Accent5 3 2 2 3" xfId="2482"/>
    <cellStyle name="40% - Accent5 3 2 2 3 2" xfId="6712"/>
    <cellStyle name="40% - Accent5 3 2 2 4" xfId="3625"/>
    <cellStyle name="40% - Accent5 3 2 2 5" xfId="4268"/>
    <cellStyle name="40% - Accent5 3 2 2 6" xfId="5189"/>
    <cellStyle name="40% - Accent5 3 2 2 7" xfId="5770"/>
    <cellStyle name="40% - Accent5 3 2 2 8" xfId="6710"/>
    <cellStyle name="40% - Accent5 3 2 2 9" xfId="7656"/>
    <cellStyle name="40% - Accent5 3 2 3" xfId="711"/>
    <cellStyle name="40% - Accent5 3 2 3 2" xfId="2484"/>
    <cellStyle name="40% - Accent5 3 2 3 3" xfId="4270"/>
    <cellStyle name="40% - Accent5 3 2 3 4" xfId="6713"/>
    <cellStyle name="40% - Accent5 3 2 3 5" xfId="7948"/>
    <cellStyle name="40% - Accent5 3 2 4" xfId="2481"/>
    <cellStyle name="40% - Accent5 3 2 4 2" xfId="6714"/>
    <cellStyle name="40% - Accent5 3 2 5" xfId="3325"/>
    <cellStyle name="40% - Accent5 3 2 6" xfId="4267"/>
    <cellStyle name="40% - Accent5 3 2 7" xfId="4900"/>
    <cellStyle name="40% - Accent5 3 2 8" xfId="5481"/>
    <cellStyle name="40% - Accent5 3 2 9" xfId="6709"/>
    <cellStyle name="40% - Accent5 3 3" xfId="712"/>
    <cellStyle name="40% - Accent5 3 3 2" xfId="713"/>
    <cellStyle name="40% - Accent5 3 3 2 2" xfId="2486"/>
    <cellStyle name="40% - Accent5 3 3 2 3" xfId="4272"/>
    <cellStyle name="40% - Accent5 3 3 2 4" xfId="6716"/>
    <cellStyle name="40% - Accent5 3 3 2 5" xfId="8094"/>
    <cellStyle name="40% - Accent5 3 3 3" xfId="2485"/>
    <cellStyle name="40% - Accent5 3 3 3 2" xfId="6717"/>
    <cellStyle name="40% - Accent5 3 3 4" xfId="3482"/>
    <cellStyle name="40% - Accent5 3 3 5" xfId="4271"/>
    <cellStyle name="40% - Accent5 3 3 6" xfId="5046"/>
    <cellStyle name="40% - Accent5 3 3 7" xfId="5627"/>
    <cellStyle name="40% - Accent5 3 3 8" xfId="6715"/>
    <cellStyle name="40% - Accent5 3 3 9" xfId="7513"/>
    <cellStyle name="40% - Accent5 3 4" xfId="714"/>
    <cellStyle name="40% - Accent5 3 4 2" xfId="2487"/>
    <cellStyle name="40% - Accent5 3 4 3" xfId="4273"/>
    <cellStyle name="40% - Accent5 3 4 4" xfId="6718"/>
    <cellStyle name="40% - Accent5 3 4 5" xfId="8441"/>
    <cellStyle name="40% - Accent5 3 5" xfId="715"/>
    <cellStyle name="40% - Accent5 3 5 2" xfId="2488"/>
    <cellStyle name="40% - Accent5 3 5 3" xfId="4274"/>
    <cellStyle name="40% - Accent5 3 5 4" xfId="6719"/>
    <cellStyle name="40% - Accent5 3 5 5" xfId="8530"/>
    <cellStyle name="40% - Accent5 3 6" xfId="2480"/>
    <cellStyle name="40% - Accent5 3 6 2" xfId="6720"/>
    <cellStyle name="40% - Accent5 3 6 3" xfId="7805"/>
    <cellStyle name="40% - Accent5 3 7" xfId="3177"/>
    <cellStyle name="40% - Accent5 3 8" xfId="4266"/>
    <cellStyle name="40% - Accent5 3 9" xfId="4757"/>
    <cellStyle name="40% - Accent5 30" xfId="8598"/>
    <cellStyle name="40% - Accent5 4" xfId="716"/>
    <cellStyle name="40% - Accent5 4 10" xfId="6721"/>
    <cellStyle name="40% - Accent5 4 11" xfId="7179"/>
    <cellStyle name="40% - Accent5 4 2" xfId="717"/>
    <cellStyle name="40% - Accent5 4 2 10" xfId="7322"/>
    <cellStyle name="40% - Accent5 4 2 2" xfId="718"/>
    <cellStyle name="40% - Accent5 4 2 2 2" xfId="719"/>
    <cellStyle name="40% - Accent5 4 2 2 2 2" xfId="2492"/>
    <cellStyle name="40% - Accent5 4 2 2 2 3" xfId="4278"/>
    <cellStyle name="40% - Accent5 4 2 2 2 4" xfId="6724"/>
    <cellStyle name="40% - Accent5 4 2 2 2 5" xfId="8192"/>
    <cellStyle name="40% - Accent5 4 2 2 3" xfId="2491"/>
    <cellStyle name="40% - Accent5 4 2 2 3 2" xfId="6725"/>
    <cellStyle name="40% - Accent5 4 2 2 4" xfId="3580"/>
    <cellStyle name="40% - Accent5 4 2 2 5" xfId="4277"/>
    <cellStyle name="40% - Accent5 4 2 2 6" xfId="5144"/>
    <cellStyle name="40% - Accent5 4 2 2 7" xfId="5725"/>
    <cellStyle name="40% - Accent5 4 2 2 8" xfId="6723"/>
    <cellStyle name="40% - Accent5 4 2 2 9" xfId="7611"/>
    <cellStyle name="40% - Accent5 4 2 3" xfId="720"/>
    <cellStyle name="40% - Accent5 4 2 3 2" xfId="2493"/>
    <cellStyle name="40% - Accent5 4 2 3 3" xfId="4279"/>
    <cellStyle name="40% - Accent5 4 2 3 4" xfId="6726"/>
    <cellStyle name="40% - Accent5 4 2 3 5" xfId="7903"/>
    <cellStyle name="40% - Accent5 4 2 4" xfId="2490"/>
    <cellStyle name="40% - Accent5 4 2 4 2" xfId="6727"/>
    <cellStyle name="40% - Accent5 4 2 5" xfId="3280"/>
    <cellStyle name="40% - Accent5 4 2 6" xfId="4276"/>
    <cellStyle name="40% - Accent5 4 2 7" xfId="4855"/>
    <cellStyle name="40% - Accent5 4 2 8" xfId="5436"/>
    <cellStyle name="40% - Accent5 4 2 9" xfId="6722"/>
    <cellStyle name="40% - Accent5 4 3" xfId="721"/>
    <cellStyle name="40% - Accent5 4 3 2" xfId="722"/>
    <cellStyle name="40% - Accent5 4 3 2 2" xfId="2495"/>
    <cellStyle name="40% - Accent5 4 3 2 3" xfId="4281"/>
    <cellStyle name="40% - Accent5 4 3 2 4" xfId="6729"/>
    <cellStyle name="40% - Accent5 4 3 2 5" xfId="8052"/>
    <cellStyle name="40% - Accent5 4 3 3" xfId="2494"/>
    <cellStyle name="40% - Accent5 4 3 3 2" xfId="6730"/>
    <cellStyle name="40% - Accent5 4 3 4" xfId="3440"/>
    <cellStyle name="40% - Accent5 4 3 5" xfId="4280"/>
    <cellStyle name="40% - Accent5 4 3 6" xfId="5004"/>
    <cellStyle name="40% - Accent5 4 3 7" xfId="5585"/>
    <cellStyle name="40% - Accent5 4 3 8" xfId="6728"/>
    <cellStyle name="40% - Accent5 4 3 9" xfId="7471"/>
    <cellStyle name="40% - Accent5 4 4" xfId="723"/>
    <cellStyle name="40% - Accent5 4 4 2" xfId="2496"/>
    <cellStyle name="40% - Accent5 4 4 3" xfId="4282"/>
    <cellStyle name="40% - Accent5 4 4 4" xfId="6731"/>
    <cellStyle name="40% - Accent5 4 4 5" xfId="7760"/>
    <cellStyle name="40% - Accent5 4 5" xfId="2489"/>
    <cellStyle name="40% - Accent5 4 5 2" xfId="6732"/>
    <cellStyle name="40% - Accent5 4 6" xfId="3111"/>
    <cellStyle name="40% - Accent5 4 7" xfId="4275"/>
    <cellStyle name="40% - Accent5 4 8" xfId="4712"/>
    <cellStyle name="40% - Accent5 4 9" xfId="5293"/>
    <cellStyle name="40% - Accent5 5" xfId="724"/>
    <cellStyle name="40% - Accent5 5 10" xfId="6733"/>
    <cellStyle name="40% - Accent5 5 11" xfId="7162"/>
    <cellStyle name="40% - Accent5 5 2" xfId="725"/>
    <cellStyle name="40% - Accent5 5 2 10" xfId="7305"/>
    <cellStyle name="40% - Accent5 5 2 2" xfId="726"/>
    <cellStyle name="40% - Accent5 5 2 2 2" xfId="727"/>
    <cellStyle name="40% - Accent5 5 2 2 2 2" xfId="2500"/>
    <cellStyle name="40% - Accent5 5 2 2 2 3" xfId="4286"/>
    <cellStyle name="40% - Accent5 5 2 2 2 4" xfId="6736"/>
    <cellStyle name="40% - Accent5 5 2 2 2 5" xfId="8175"/>
    <cellStyle name="40% - Accent5 5 2 2 3" xfId="2499"/>
    <cellStyle name="40% - Accent5 5 2 2 3 2" xfId="6737"/>
    <cellStyle name="40% - Accent5 5 2 2 4" xfId="3563"/>
    <cellStyle name="40% - Accent5 5 2 2 5" xfId="4285"/>
    <cellStyle name="40% - Accent5 5 2 2 6" xfId="5127"/>
    <cellStyle name="40% - Accent5 5 2 2 7" xfId="5708"/>
    <cellStyle name="40% - Accent5 5 2 2 8" xfId="6735"/>
    <cellStyle name="40% - Accent5 5 2 2 9" xfId="7594"/>
    <cellStyle name="40% - Accent5 5 2 3" xfId="728"/>
    <cellStyle name="40% - Accent5 5 2 3 2" xfId="2501"/>
    <cellStyle name="40% - Accent5 5 2 3 3" xfId="4287"/>
    <cellStyle name="40% - Accent5 5 2 3 4" xfId="6738"/>
    <cellStyle name="40% - Accent5 5 2 3 5" xfId="7886"/>
    <cellStyle name="40% - Accent5 5 2 4" xfId="2498"/>
    <cellStyle name="40% - Accent5 5 2 4 2" xfId="6739"/>
    <cellStyle name="40% - Accent5 5 2 5" xfId="3263"/>
    <cellStyle name="40% - Accent5 5 2 6" xfId="4284"/>
    <cellStyle name="40% - Accent5 5 2 7" xfId="4838"/>
    <cellStyle name="40% - Accent5 5 2 8" xfId="5419"/>
    <cellStyle name="40% - Accent5 5 2 9" xfId="6734"/>
    <cellStyle name="40% - Accent5 5 3" xfId="729"/>
    <cellStyle name="40% - Accent5 5 3 2" xfId="730"/>
    <cellStyle name="40% - Accent5 5 3 2 2" xfId="2503"/>
    <cellStyle name="40% - Accent5 5 3 2 3" xfId="4289"/>
    <cellStyle name="40% - Accent5 5 3 2 4" xfId="6741"/>
    <cellStyle name="40% - Accent5 5 3 2 5" xfId="8035"/>
    <cellStyle name="40% - Accent5 5 3 3" xfId="2502"/>
    <cellStyle name="40% - Accent5 5 3 3 2" xfId="6742"/>
    <cellStyle name="40% - Accent5 5 3 4" xfId="3423"/>
    <cellStyle name="40% - Accent5 5 3 5" xfId="4288"/>
    <cellStyle name="40% - Accent5 5 3 6" xfId="4987"/>
    <cellStyle name="40% - Accent5 5 3 7" xfId="5568"/>
    <cellStyle name="40% - Accent5 5 3 8" xfId="6740"/>
    <cellStyle name="40% - Accent5 5 3 9" xfId="7454"/>
    <cellStyle name="40% - Accent5 5 4" xfId="731"/>
    <cellStyle name="40% - Accent5 5 4 2" xfId="2504"/>
    <cellStyle name="40% - Accent5 5 4 3" xfId="4290"/>
    <cellStyle name="40% - Accent5 5 4 4" xfId="6743"/>
    <cellStyle name="40% - Accent5 5 4 5" xfId="7743"/>
    <cellStyle name="40% - Accent5 5 5" xfId="2497"/>
    <cellStyle name="40% - Accent5 5 5 2" xfId="6744"/>
    <cellStyle name="40% - Accent5 5 6" xfId="3094"/>
    <cellStyle name="40% - Accent5 5 7" xfId="4283"/>
    <cellStyle name="40% - Accent5 5 8" xfId="4695"/>
    <cellStyle name="40% - Accent5 5 9" xfId="5276"/>
    <cellStyle name="40% - Accent5 6" xfId="732"/>
    <cellStyle name="40% - Accent5 6 10" xfId="6745"/>
    <cellStyle name="40% - Accent5 6 11" xfId="7268"/>
    <cellStyle name="40% - Accent5 6 2" xfId="733"/>
    <cellStyle name="40% - Accent5 6 2 10" xfId="7411"/>
    <cellStyle name="40% - Accent5 6 2 2" xfId="734"/>
    <cellStyle name="40% - Accent5 6 2 2 2" xfId="735"/>
    <cellStyle name="40% - Accent5 6 2 2 2 2" xfId="2508"/>
    <cellStyle name="40% - Accent5 6 2 2 2 3" xfId="4294"/>
    <cellStyle name="40% - Accent5 6 2 2 2 4" xfId="6748"/>
    <cellStyle name="40% - Accent5 6 2 2 2 5" xfId="8281"/>
    <cellStyle name="40% - Accent5 6 2 2 3" xfId="2507"/>
    <cellStyle name="40% - Accent5 6 2 2 3 2" xfId="6749"/>
    <cellStyle name="40% - Accent5 6 2 2 4" xfId="3669"/>
    <cellStyle name="40% - Accent5 6 2 2 5" xfId="4293"/>
    <cellStyle name="40% - Accent5 6 2 2 6" xfId="5233"/>
    <cellStyle name="40% - Accent5 6 2 2 7" xfId="5814"/>
    <cellStyle name="40% - Accent5 6 2 2 8" xfId="6747"/>
    <cellStyle name="40% - Accent5 6 2 2 9" xfId="7700"/>
    <cellStyle name="40% - Accent5 6 2 3" xfId="736"/>
    <cellStyle name="40% - Accent5 6 2 3 2" xfId="2509"/>
    <cellStyle name="40% - Accent5 6 2 3 3" xfId="4295"/>
    <cellStyle name="40% - Accent5 6 2 3 4" xfId="6750"/>
    <cellStyle name="40% - Accent5 6 2 3 5" xfId="7992"/>
    <cellStyle name="40% - Accent5 6 2 4" xfId="2506"/>
    <cellStyle name="40% - Accent5 6 2 4 2" xfId="6751"/>
    <cellStyle name="40% - Accent5 6 2 5" xfId="3369"/>
    <cellStyle name="40% - Accent5 6 2 6" xfId="4292"/>
    <cellStyle name="40% - Accent5 6 2 7" xfId="4944"/>
    <cellStyle name="40% - Accent5 6 2 8" xfId="5525"/>
    <cellStyle name="40% - Accent5 6 2 9" xfId="6746"/>
    <cellStyle name="40% - Accent5 6 3" xfId="737"/>
    <cellStyle name="40% - Accent5 6 3 2" xfId="738"/>
    <cellStyle name="40% - Accent5 6 3 2 2" xfId="2511"/>
    <cellStyle name="40% - Accent5 6 3 2 3" xfId="4297"/>
    <cellStyle name="40% - Accent5 6 3 2 4" xfId="6753"/>
    <cellStyle name="40% - Accent5 6 3 2 5" xfId="8138"/>
    <cellStyle name="40% - Accent5 6 3 3" xfId="2510"/>
    <cellStyle name="40% - Accent5 6 3 3 2" xfId="6754"/>
    <cellStyle name="40% - Accent5 6 3 4" xfId="3526"/>
    <cellStyle name="40% - Accent5 6 3 5" xfId="4296"/>
    <cellStyle name="40% - Accent5 6 3 6" xfId="5090"/>
    <cellStyle name="40% - Accent5 6 3 7" xfId="5671"/>
    <cellStyle name="40% - Accent5 6 3 8" xfId="6752"/>
    <cellStyle name="40% - Accent5 6 3 9" xfId="7557"/>
    <cellStyle name="40% - Accent5 6 4" xfId="739"/>
    <cellStyle name="40% - Accent5 6 4 2" xfId="2512"/>
    <cellStyle name="40% - Accent5 6 4 3" xfId="4298"/>
    <cellStyle name="40% - Accent5 6 4 4" xfId="6755"/>
    <cellStyle name="40% - Accent5 6 4 5" xfId="7849"/>
    <cellStyle name="40% - Accent5 6 5" xfId="2505"/>
    <cellStyle name="40% - Accent5 6 5 2" xfId="6756"/>
    <cellStyle name="40% - Accent5 6 6" xfId="3224"/>
    <cellStyle name="40% - Accent5 6 7" xfId="4291"/>
    <cellStyle name="40% - Accent5 6 8" xfId="4801"/>
    <cellStyle name="40% - Accent5 6 9" xfId="5382"/>
    <cellStyle name="40% - Accent5 7" xfId="740"/>
    <cellStyle name="40% - Accent5 7 10" xfId="7287"/>
    <cellStyle name="40% - Accent5 7 2" xfId="741"/>
    <cellStyle name="40% - Accent5 7 2 2" xfId="742"/>
    <cellStyle name="40% - Accent5 7 2 2 2" xfId="2515"/>
    <cellStyle name="40% - Accent5 7 2 2 3" xfId="4301"/>
    <cellStyle name="40% - Accent5 7 2 2 4" xfId="6759"/>
    <cellStyle name="40% - Accent5 7 2 2 5" xfId="8157"/>
    <cellStyle name="40% - Accent5 7 2 3" xfId="2514"/>
    <cellStyle name="40% - Accent5 7 2 3 2" xfId="6760"/>
    <cellStyle name="40% - Accent5 7 2 4" xfId="3545"/>
    <cellStyle name="40% - Accent5 7 2 5" xfId="4300"/>
    <cellStyle name="40% - Accent5 7 2 6" xfId="5109"/>
    <cellStyle name="40% - Accent5 7 2 7" xfId="5690"/>
    <cellStyle name="40% - Accent5 7 2 8" xfId="6758"/>
    <cellStyle name="40% - Accent5 7 2 9" xfId="7576"/>
    <cellStyle name="40% - Accent5 7 3" xfId="743"/>
    <cellStyle name="40% - Accent5 7 3 2" xfId="2516"/>
    <cellStyle name="40% - Accent5 7 3 3" xfId="4302"/>
    <cellStyle name="40% - Accent5 7 3 4" xfId="6761"/>
    <cellStyle name="40% - Accent5 7 3 5" xfId="7868"/>
    <cellStyle name="40% - Accent5 7 4" xfId="2513"/>
    <cellStyle name="40% - Accent5 7 4 2" xfId="6762"/>
    <cellStyle name="40% - Accent5 7 5" xfId="3243"/>
    <cellStyle name="40% - Accent5 7 6" xfId="4299"/>
    <cellStyle name="40% - Accent5 7 7" xfId="4820"/>
    <cellStyle name="40% - Accent5 7 8" xfId="5401"/>
    <cellStyle name="40% - Accent5 7 9" xfId="6757"/>
    <cellStyle name="40% - Accent5 8" xfId="744"/>
    <cellStyle name="40% - Accent5 8 2" xfId="745"/>
    <cellStyle name="40% - Accent5 8 2 2" xfId="2518"/>
    <cellStyle name="40% - Accent5 8 2 3" xfId="4304"/>
    <cellStyle name="40% - Accent5 8 2 4" xfId="6764"/>
    <cellStyle name="40% - Accent5 8 2 5" xfId="8012"/>
    <cellStyle name="40% - Accent5 8 3" xfId="2517"/>
    <cellStyle name="40% - Accent5 8 3 2" xfId="6765"/>
    <cellStyle name="40% - Accent5 8 4" xfId="3390"/>
    <cellStyle name="40% - Accent5 8 5" xfId="4303"/>
    <cellStyle name="40% - Accent5 8 6" xfId="4964"/>
    <cellStyle name="40% - Accent5 8 7" xfId="5545"/>
    <cellStyle name="40% - Accent5 8 8" xfId="6763"/>
    <cellStyle name="40% - Accent5 8 9" xfId="7431"/>
    <cellStyle name="40% - Accent5 9" xfId="746"/>
    <cellStyle name="40% - Accent5 9 2" xfId="2519"/>
    <cellStyle name="40% - Accent5 9 3" xfId="4305"/>
    <cellStyle name="40% - Accent5 9 4" xfId="6766"/>
    <cellStyle name="40% - Accent5 9 5" xfId="8396"/>
    <cellStyle name="40% - Accent6" xfId="42" builtinId="51" customBuiltin="1"/>
    <cellStyle name="40% - Accent6 10" xfId="748"/>
    <cellStyle name="40% - Accent6 10 2" xfId="2521"/>
    <cellStyle name="40% - Accent6 10 2 2" xfId="4308"/>
    <cellStyle name="40% - Accent6 10 2 3" xfId="6769"/>
    <cellStyle name="40% - Accent6 10 3" xfId="4307"/>
    <cellStyle name="40% - Accent6 10 4" xfId="6768"/>
    <cellStyle name="40% - Accent6 10 5" xfId="8486"/>
    <cellStyle name="40% - Accent6 11" xfId="749"/>
    <cellStyle name="40% - Accent6 11 2" xfId="2522"/>
    <cellStyle name="40% - Accent6 11 3" xfId="4309"/>
    <cellStyle name="40% - Accent6 11 4" xfId="6770"/>
    <cellStyle name="40% - Accent6 11 5" xfId="8575"/>
    <cellStyle name="40% - Accent6 12" xfId="750"/>
    <cellStyle name="40% - Accent6 12 2" xfId="751"/>
    <cellStyle name="40% - Accent6 12 2 2" xfId="2524"/>
    <cellStyle name="40% - Accent6 12 2 3" xfId="4311"/>
    <cellStyle name="40% - Accent6 12 2 4" xfId="6772"/>
    <cellStyle name="40% - Accent6 12 3" xfId="2523"/>
    <cellStyle name="40% - Accent6 12 4" xfId="4310"/>
    <cellStyle name="40% - Accent6 12 5" xfId="6771"/>
    <cellStyle name="40% - Accent6 12 6" xfId="7727"/>
    <cellStyle name="40% - Accent6 13" xfId="752"/>
    <cellStyle name="40% - Accent6 13 2" xfId="2525"/>
    <cellStyle name="40% - Accent6 13 3" xfId="4312"/>
    <cellStyle name="40% - Accent6 13 4" xfId="6773"/>
    <cellStyle name="40% - Accent6 14" xfId="753"/>
    <cellStyle name="40% - Accent6 14 2" xfId="2526"/>
    <cellStyle name="40% - Accent6 14 3" xfId="4313"/>
    <cellStyle name="40% - Accent6 14 4" xfId="6774"/>
    <cellStyle name="40% - Accent6 15" xfId="754"/>
    <cellStyle name="40% - Accent6 15 2" xfId="2527"/>
    <cellStyle name="40% - Accent6 15 3" xfId="4314"/>
    <cellStyle name="40% - Accent6 15 4" xfId="6775"/>
    <cellStyle name="40% - Accent6 16" xfId="755"/>
    <cellStyle name="40% - Accent6 16 2" xfId="2528"/>
    <cellStyle name="40% - Accent6 16 3" xfId="4315"/>
    <cellStyle name="40% - Accent6 16 4" xfId="6776"/>
    <cellStyle name="40% - Accent6 17" xfId="756"/>
    <cellStyle name="40% - Accent6 17 2" xfId="2529"/>
    <cellStyle name="40% - Accent6 17 3" xfId="4316"/>
    <cellStyle name="40% - Accent6 17 4" xfId="6777"/>
    <cellStyle name="40% - Accent6 18" xfId="757"/>
    <cellStyle name="40% - Accent6 18 2" xfId="2530"/>
    <cellStyle name="40% - Accent6 18 3" xfId="4317"/>
    <cellStyle name="40% - Accent6 18 4" xfId="6778"/>
    <cellStyle name="40% - Accent6 19" xfId="1761"/>
    <cellStyle name="40% - Accent6 19 2" xfId="3011"/>
    <cellStyle name="40% - Accent6 19 3" xfId="4318"/>
    <cellStyle name="40% - Accent6 19 4" xfId="6779"/>
    <cellStyle name="40% - Accent6 2" xfId="758"/>
    <cellStyle name="40% - Accent6 2 10" xfId="3139"/>
    <cellStyle name="40% - Accent6 2 10 2" xfId="6781"/>
    <cellStyle name="40% - Accent6 2 11" xfId="4319"/>
    <cellStyle name="40% - Accent6 2 12" xfId="4736"/>
    <cellStyle name="40% - Accent6 2 13" xfId="5317"/>
    <cellStyle name="40% - Accent6 2 14" xfId="6780"/>
    <cellStyle name="40% - Accent6 2 15" xfId="7203"/>
    <cellStyle name="40% - Accent6 2 16" xfId="8651"/>
    <cellStyle name="40% - Accent6 2 2" xfId="759"/>
    <cellStyle name="40% - Accent6 2 2 10" xfId="6782"/>
    <cellStyle name="40% - Accent6 2 2 11" xfId="7249"/>
    <cellStyle name="40% - Accent6 2 2 2" xfId="760"/>
    <cellStyle name="40% - Accent6 2 2 2 10" xfId="7392"/>
    <cellStyle name="40% - Accent6 2 2 2 2" xfId="761"/>
    <cellStyle name="40% - Accent6 2 2 2 2 2" xfId="762"/>
    <cellStyle name="40% - Accent6 2 2 2 2 2 2" xfId="2535"/>
    <cellStyle name="40% - Accent6 2 2 2 2 2 3" xfId="4323"/>
    <cellStyle name="40% - Accent6 2 2 2 2 2 4" xfId="6785"/>
    <cellStyle name="40% - Accent6 2 2 2 2 2 5" xfId="8262"/>
    <cellStyle name="40% - Accent6 2 2 2 2 3" xfId="2534"/>
    <cellStyle name="40% - Accent6 2 2 2 2 3 2" xfId="6786"/>
    <cellStyle name="40% - Accent6 2 2 2 2 4" xfId="3650"/>
    <cellStyle name="40% - Accent6 2 2 2 2 5" xfId="4322"/>
    <cellStyle name="40% - Accent6 2 2 2 2 6" xfId="5214"/>
    <cellStyle name="40% - Accent6 2 2 2 2 7" xfId="5795"/>
    <cellStyle name="40% - Accent6 2 2 2 2 8" xfId="6784"/>
    <cellStyle name="40% - Accent6 2 2 2 2 9" xfId="7681"/>
    <cellStyle name="40% - Accent6 2 2 2 3" xfId="763"/>
    <cellStyle name="40% - Accent6 2 2 2 3 2" xfId="2536"/>
    <cellStyle name="40% - Accent6 2 2 2 3 3" xfId="4324"/>
    <cellStyle name="40% - Accent6 2 2 2 3 4" xfId="6787"/>
    <cellStyle name="40% - Accent6 2 2 2 3 5" xfId="7973"/>
    <cellStyle name="40% - Accent6 2 2 2 4" xfId="2533"/>
    <cellStyle name="40% - Accent6 2 2 2 4 2" xfId="6788"/>
    <cellStyle name="40% - Accent6 2 2 2 5" xfId="3350"/>
    <cellStyle name="40% - Accent6 2 2 2 6" xfId="4321"/>
    <cellStyle name="40% - Accent6 2 2 2 7" xfId="4925"/>
    <cellStyle name="40% - Accent6 2 2 2 8" xfId="5506"/>
    <cellStyle name="40% - Accent6 2 2 2 9" xfId="6783"/>
    <cellStyle name="40% - Accent6 2 2 3" xfId="764"/>
    <cellStyle name="40% - Accent6 2 2 3 2" xfId="765"/>
    <cellStyle name="40% - Accent6 2 2 3 2 2" xfId="2538"/>
    <cellStyle name="40% - Accent6 2 2 3 2 3" xfId="4326"/>
    <cellStyle name="40% - Accent6 2 2 3 2 4" xfId="6790"/>
    <cellStyle name="40% - Accent6 2 2 3 2 5" xfId="8119"/>
    <cellStyle name="40% - Accent6 2 2 3 3" xfId="2537"/>
    <cellStyle name="40% - Accent6 2 2 3 3 2" xfId="6791"/>
    <cellStyle name="40% - Accent6 2 2 3 4" xfId="3507"/>
    <cellStyle name="40% - Accent6 2 2 3 5" xfId="4325"/>
    <cellStyle name="40% - Accent6 2 2 3 6" xfId="5071"/>
    <cellStyle name="40% - Accent6 2 2 3 7" xfId="5652"/>
    <cellStyle name="40% - Accent6 2 2 3 8" xfId="6789"/>
    <cellStyle name="40% - Accent6 2 2 3 9" xfId="7538"/>
    <cellStyle name="40% - Accent6 2 2 4" xfId="766"/>
    <cellStyle name="40% - Accent6 2 2 4 2" xfId="2539"/>
    <cellStyle name="40% - Accent6 2 2 4 3" xfId="4327"/>
    <cellStyle name="40% - Accent6 2 2 4 4" xfId="6792"/>
    <cellStyle name="40% - Accent6 2 2 4 5" xfId="8466"/>
    <cellStyle name="40% - Accent6 2 2 5" xfId="2532"/>
    <cellStyle name="40% - Accent6 2 2 5 2" xfId="6793"/>
    <cellStyle name="40% - Accent6 2 2 5 3" xfId="8555"/>
    <cellStyle name="40% - Accent6 2 2 6" xfId="3205"/>
    <cellStyle name="40% - Accent6 2 2 6 2" xfId="7830"/>
    <cellStyle name="40% - Accent6 2 2 7" xfId="4320"/>
    <cellStyle name="40% - Accent6 2 2 8" xfId="4782"/>
    <cellStyle name="40% - Accent6 2 2 9" xfId="5363"/>
    <cellStyle name="40% - Accent6 2 3" xfId="767"/>
    <cellStyle name="40% - Accent6 2 3 10" xfId="7346"/>
    <cellStyle name="40% - Accent6 2 3 2" xfId="768"/>
    <cellStyle name="40% - Accent6 2 3 2 2" xfId="769"/>
    <cellStyle name="40% - Accent6 2 3 2 2 2" xfId="2542"/>
    <cellStyle name="40% - Accent6 2 3 2 2 3" xfId="4330"/>
    <cellStyle name="40% - Accent6 2 3 2 2 4" xfId="6796"/>
    <cellStyle name="40% - Accent6 2 3 2 2 5" xfId="8216"/>
    <cellStyle name="40% - Accent6 2 3 2 3" xfId="2541"/>
    <cellStyle name="40% - Accent6 2 3 2 3 2" xfId="6797"/>
    <cellStyle name="40% - Accent6 2 3 2 4" xfId="3604"/>
    <cellStyle name="40% - Accent6 2 3 2 5" xfId="4329"/>
    <cellStyle name="40% - Accent6 2 3 2 6" xfId="5168"/>
    <cellStyle name="40% - Accent6 2 3 2 7" xfId="5749"/>
    <cellStyle name="40% - Accent6 2 3 2 8" xfId="6795"/>
    <cellStyle name="40% - Accent6 2 3 2 9" xfId="7635"/>
    <cellStyle name="40% - Accent6 2 3 3" xfId="770"/>
    <cellStyle name="40% - Accent6 2 3 3 2" xfId="2543"/>
    <cellStyle name="40% - Accent6 2 3 3 3" xfId="4331"/>
    <cellStyle name="40% - Accent6 2 3 3 4" xfId="6798"/>
    <cellStyle name="40% - Accent6 2 3 3 5" xfId="7927"/>
    <cellStyle name="40% - Accent6 2 3 4" xfId="2540"/>
    <cellStyle name="40% - Accent6 2 3 4 2" xfId="6799"/>
    <cellStyle name="40% - Accent6 2 3 5" xfId="3304"/>
    <cellStyle name="40% - Accent6 2 3 6" xfId="4328"/>
    <cellStyle name="40% - Accent6 2 3 7" xfId="4879"/>
    <cellStyle name="40% - Accent6 2 3 8" xfId="5460"/>
    <cellStyle name="40% - Accent6 2 3 9" xfId="6794"/>
    <cellStyle name="40% - Accent6 2 4" xfId="771"/>
    <cellStyle name="40% - Accent6 2 4 2" xfId="772"/>
    <cellStyle name="40% - Accent6 2 4 2 2" xfId="2545"/>
    <cellStyle name="40% - Accent6 2 4 2 3" xfId="4333"/>
    <cellStyle name="40% - Accent6 2 4 2 4" xfId="6801"/>
    <cellStyle name="40% - Accent6 2 4 2 5" xfId="8073"/>
    <cellStyle name="40% - Accent6 2 4 3" xfId="2544"/>
    <cellStyle name="40% - Accent6 2 4 3 2" xfId="6802"/>
    <cellStyle name="40% - Accent6 2 4 4" xfId="3461"/>
    <cellStyle name="40% - Accent6 2 4 5" xfId="4332"/>
    <cellStyle name="40% - Accent6 2 4 6" xfId="5025"/>
    <cellStyle name="40% - Accent6 2 4 7" xfId="5606"/>
    <cellStyle name="40% - Accent6 2 4 8" xfId="6800"/>
    <cellStyle name="40% - Accent6 2 4 9" xfId="7492"/>
    <cellStyle name="40% - Accent6 2 5" xfId="773"/>
    <cellStyle name="40% - Accent6 2 5 2" xfId="774"/>
    <cellStyle name="40% - Accent6 2 5 2 2" xfId="2547"/>
    <cellStyle name="40% - Accent6 2 5 2 3" xfId="4335"/>
    <cellStyle name="40% - Accent6 2 5 2 4" xfId="6804"/>
    <cellStyle name="40% - Accent6 2 5 3" xfId="2546"/>
    <cellStyle name="40% - Accent6 2 5 4" xfId="4334"/>
    <cellStyle name="40% - Accent6 2 5 5" xfId="6803"/>
    <cellStyle name="40% - Accent6 2 5 6" xfId="8308"/>
    <cellStyle name="40% - Accent6 2 6" xfId="775"/>
    <cellStyle name="40% - Accent6 2 6 2" xfId="2548"/>
    <cellStyle name="40% - Accent6 2 6 3" xfId="4336"/>
    <cellStyle name="40% - Accent6 2 6 4" xfId="6805"/>
    <cellStyle name="40% - Accent6 2 6 5" xfId="8420"/>
    <cellStyle name="40% - Accent6 2 7" xfId="776"/>
    <cellStyle name="40% - Accent6 2 7 2" xfId="2549"/>
    <cellStyle name="40% - Accent6 2 7 3" xfId="4337"/>
    <cellStyle name="40% - Accent6 2 7 4" xfId="6806"/>
    <cellStyle name="40% - Accent6 2 7 5" xfId="8509"/>
    <cellStyle name="40% - Accent6 2 8" xfId="1828"/>
    <cellStyle name="40% - Accent6 2 8 2" xfId="4338"/>
    <cellStyle name="40% - Accent6 2 8 3" xfId="6807"/>
    <cellStyle name="40% - Accent6 2 8 4" xfId="7784"/>
    <cellStyle name="40% - Accent6 2 9" xfId="2531"/>
    <cellStyle name="40% - Accent6 2 9 2" xfId="4339"/>
    <cellStyle name="40% - Accent6 2 9 3" xfId="6808"/>
    <cellStyle name="40% - Accent6 20" xfId="1802"/>
    <cellStyle name="40% - Accent6 20 2" xfId="4340"/>
    <cellStyle name="40% - Accent6 20 3" xfId="6809"/>
    <cellStyle name="40% - Accent6 21" xfId="2520"/>
    <cellStyle name="40% - Accent6 21 2" xfId="4341"/>
    <cellStyle name="40% - Accent6 21 3" xfId="6810"/>
    <cellStyle name="40% - Accent6 22" xfId="3040"/>
    <cellStyle name="40% - Accent6 23" xfId="4306"/>
    <cellStyle name="40% - Accent6 24" xfId="4679"/>
    <cellStyle name="40% - Accent6 25" xfId="5260"/>
    <cellStyle name="40% - Accent6 26" xfId="6767"/>
    <cellStyle name="40% - Accent6 27" xfId="7120"/>
    <cellStyle name="40% - Accent6 28" xfId="7146"/>
    <cellStyle name="40% - Accent6 29" xfId="747"/>
    <cellStyle name="40% - Accent6 3" xfId="777"/>
    <cellStyle name="40% - Accent6 3 10" xfId="5340"/>
    <cellStyle name="40% - Accent6 3 11" xfId="6811"/>
    <cellStyle name="40% - Accent6 3 12" xfId="7226"/>
    <cellStyle name="40% - Accent6 3 2" xfId="778"/>
    <cellStyle name="40% - Accent6 3 2 10" xfId="7369"/>
    <cellStyle name="40% - Accent6 3 2 2" xfId="779"/>
    <cellStyle name="40% - Accent6 3 2 2 2" xfId="780"/>
    <cellStyle name="40% - Accent6 3 2 2 2 2" xfId="2553"/>
    <cellStyle name="40% - Accent6 3 2 2 2 3" xfId="4345"/>
    <cellStyle name="40% - Accent6 3 2 2 2 4" xfId="6814"/>
    <cellStyle name="40% - Accent6 3 2 2 2 5" xfId="8239"/>
    <cellStyle name="40% - Accent6 3 2 2 3" xfId="2552"/>
    <cellStyle name="40% - Accent6 3 2 2 3 2" xfId="6815"/>
    <cellStyle name="40% - Accent6 3 2 2 4" xfId="3627"/>
    <cellStyle name="40% - Accent6 3 2 2 5" xfId="4344"/>
    <cellStyle name="40% - Accent6 3 2 2 6" xfId="5191"/>
    <cellStyle name="40% - Accent6 3 2 2 7" xfId="5772"/>
    <cellStyle name="40% - Accent6 3 2 2 8" xfId="6813"/>
    <cellStyle name="40% - Accent6 3 2 2 9" xfId="7658"/>
    <cellStyle name="40% - Accent6 3 2 3" xfId="781"/>
    <cellStyle name="40% - Accent6 3 2 3 2" xfId="2554"/>
    <cellStyle name="40% - Accent6 3 2 3 3" xfId="4346"/>
    <cellStyle name="40% - Accent6 3 2 3 4" xfId="6816"/>
    <cellStyle name="40% - Accent6 3 2 3 5" xfId="7950"/>
    <cellStyle name="40% - Accent6 3 2 4" xfId="2551"/>
    <cellStyle name="40% - Accent6 3 2 4 2" xfId="6817"/>
    <cellStyle name="40% - Accent6 3 2 5" xfId="3327"/>
    <cellStyle name="40% - Accent6 3 2 6" xfId="4343"/>
    <cellStyle name="40% - Accent6 3 2 7" xfId="4902"/>
    <cellStyle name="40% - Accent6 3 2 8" xfId="5483"/>
    <cellStyle name="40% - Accent6 3 2 9" xfId="6812"/>
    <cellStyle name="40% - Accent6 3 3" xfId="782"/>
    <cellStyle name="40% - Accent6 3 3 2" xfId="783"/>
    <cellStyle name="40% - Accent6 3 3 2 2" xfId="2556"/>
    <cellStyle name="40% - Accent6 3 3 2 3" xfId="4348"/>
    <cellStyle name="40% - Accent6 3 3 2 4" xfId="6819"/>
    <cellStyle name="40% - Accent6 3 3 2 5" xfId="8096"/>
    <cellStyle name="40% - Accent6 3 3 3" xfId="2555"/>
    <cellStyle name="40% - Accent6 3 3 3 2" xfId="6820"/>
    <cellStyle name="40% - Accent6 3 3 4" xfId="3484"/>
    <cellStyle name="40% - Accent6 3 3 5" xfId="4347"/>
    <cellStyle name="40% - Accent6 3 3 6" xfId="5048"/>
    <cellStyle name="40% - Accent6 3 3 7" xfId="5629"/>
    <cellStyle name="40% - Accent6 3 3 8" xfId="6818"/>
    <cellStyle name="40% - Accent6 3 3 9" xfId="7515"/>
    <cellStyle name="40% - Accent6 3 4" xfId="784"/>
    <cellStyle name="40% - Accent6 3 4 2" xfId="2557"/>
    <cellStyle name="40% - Accent6 3 4 3" xfId="4349"/>
    <cellStyle name="40% - Accent6 3 4 4" xfId="6821"/>
    <cellStyle name="40% - Accent6 3 4 5" xfId="8443"/>
    <cellStyle name="40% - Accent6 3 5" xfId="785"/>
    <cellStyle name="40% - Accent6 3 5 2" xfId="2558"/>
    <cellStyle name="40% - Accent6 3 5 3" xfId="4350"/>
    <cellStyle name="40% - Accent6 3 5 4" xfId="6822"/>
    <cellStyle name="40% - Accent6 3 5 5" xfId="8532"/>
    <cellStyle name="40% - Accent6 3 6" xfId="2550"/>
    <cellStyle name="40% - Accent6 3 6 2" xfId="6823"/>
    <cellStyle name="40% - Accent6 3 6 3" xfId="7807"/>
    <cellStyle name="40% - Accent6 3 7" xfId="3179"/>
    <cellStyle name="40% - Accent6 3 8" xfId="4342"/>
    <cellStyle name="40% - Accent6 3 9" xfId="4759"/>
    <cellStyle name="40% - Accent6 30" xfId="8600"/>
    <cellStyle name="40% - Accent6 4" xfId="786"/>
    <cellStyle name="40% - Accent6 4 10" xfId="6824"/>
    <cellStyle name="40% - Accent6 4 11" xfId="7180"/>
    <cellStyle name="40% - Accent6 4 2" xfId="787"/>
    <cellStyle name="40% - Accent6 4 2 10" xfId="7323"/>
    <cellStyle name="40% - Accent6 4 2 2" xfId="788"/>
    <cellStyle name="40% - Accent6 4 2 2 2" xfId="789"/>
    <cellStyle name="40% - Accent6 4 2 2 2 2" xfId="2562"/>
    <cellStyle name="40% - Accent6 4 2 2 2 3" xfId="4354"/>
    <cellStyle name="40% - Accent6 4 2 2 2 4" xfId="6827"/>
    <cellStyle name="40% - Accent6 4 2 2 2 5" xfId="8193"/>
    <cellStyle name="40% - Accent6 4 2 2 3" xfId="2561"/>
    <cellStyle name="40% - Accent6 4 2 2 3 2" xfId="6828"/>
    <cellStyle name="40% - Accent6 4 2 2 4" xfId="3581"/>
    <cellStyle name="40% - Accent6 4 2 2 5" xfId="4353"/>
    <cellStyle name="40% - Accent6 4 2 2 6" xfId="5145"/>
    <cellStyle name="40% - Accent6 4 2 2 7" xfId="5726"/>
    <cellStyle name="40% - Accent6 4 2 2 8" xfId="6826"/>
    <cellStyle name="40% - Accent6 4 2 2 9" xfId="7612"/>
    <cellStyle name="40% - Accent6 4 2 3" xfId="790"/>
    <cellStyle name="40% - Accent6 4 2 3 2" xfId="2563"/>
    <cellStyle name="40% - Accent6 4 2 3 3" xfId="4355"/>
    <cellStyle name="40% - Accent6 4 2 3 4" xfId="6829"/>
    <cellStyle name="40% - Accent6 4 2 3 5" xfId="7904"/>
    <cellStyle name="40% - Accent6 4 2 4" xfId="2560"/>
    <cellStyle name="40% - Accent6 4 2 4 2" xfId="6830"/>
    <cellStyle name="40% - Accent6 4 2 5" xfId="3281"/>
    <cellStyle name="40% - Accent6 4 2 6" xfId="4352"/>
    <cellStyle name="40% - Accent6 4 2 7" xfId="4856"/>
    <cellStyle name="40% - Accent6 4 2 8" xfId="5437"/>
    <cellStyle name="40% - Accent6 4 2 9" xfId="6825"/>
    <cellStyle name="40% - Accent6 4 3" xfId="791"/>
    <cellStyle name="40% - Accent6 4 3 2" xfId="792"/>
    <cellStyle name="40% - Accent6 4 3 2 2" xfId="2565"/>
    <cellStyle name="40% - Accent6 4 3 2 3" xfId="4357"/>
    <cellStyle name="40% - Accent6 4 3 2 4" xfId="6832"/>
    <cellStyle name="40% - Accent6 4 3 2 5" xfId="8053"/>
    <cellStyle name="40% - Accent6 4 3 3" xfId="2564"/>
    <cellStyle name="40% - Accent6 4 3 3 2" xfId="6833"/>
    <cellStyle name="40% - Accent6 4 3 4" xfId="3441"/>
    <cellStyle name="40% - Accent6 4 3 5" xfId="4356"/>
    <cellStyle name="40% - Accent6 4 3 6" xfId="5005"/>
    <cellStyle name="40% - Accent6 4 3 7" xfId="5586"/>
    <cellStyle name="40% - Accent6 4 3 8" xfId="6831"/>
    <cellStyle name="40% - Accent6 4 3 9" xfId="7472"/>
    <cellStyle name="40% - Accent6 4 4" xfId="793"/>
    <cellStyle name="40% - Accent6 4 4 2" xfId="2566"/>
    <cellStyle name="40% - Accent6 4 4 3" xfId="4358"/>
    <cellStyle name="40% - Accent6 4 4 4" xfId="6834"/>
    <cellStyle name="40% - Accent6 4 4 5" xfId="7761"/>
    <cellStyle name="40% - Accent6 4 5" xfId="2559"/>
    <cellStyle name="40% - Accent6 4 5 2" xfId="6835"/>
    <cellStyle name="40% - Accent6 4 6" xfId="3112"/>
    <cellStyle name="40% - Accent6 4 7" xfId="4351"/>
    <cellStyle name="40% - Accent6 4 8" xfId="4713"/>
    <cellStyle name="40% - Accent6 4 9" xfId="5294"/>
    <cellStyle name="40% - Accent6 5" xfId="794"/>
    <cellStyle name="40% - Accent6 5 10" xfId="6836"/>
    <cellStyle name="40% - Accent6 5 11" xfId="7163"/>
    <cellStyle name="40% - Accent6 5 2" xfId="795"/>
    <cellStyle name="40% - Accent6 5 2 10" xfId="7306"/>
    <cellStyle name="40% - Accent6 5 2 2" xfId="796"/>
    <cellStyle name="40% - Accent6 5 2 2 2" xfId="797"/>
    <cellStyle name="40% - Accent6 5 2 2 2 2" xfId="2570"/>
    <cellStyle name="40% - Accent6 5 2 2 2 3" xfId="4362"/>
    <cellStyle name="40% - Accent6 5 2 2 2 4" xfId="6839"/>
    <cellStyle name="40% - Accent6 5 2 2 2 5" xfId="8176"/>
    <cellStyle name="40% - Accent6 5 2 2 3" xfId="2569"/>
    <cellStyle name="40% - Accent6 5 2 2 3 2" xfId="6840"/>
    <cellStyle name="40% - Accent6 5 2 2 4" xfId="3564"/>
    <cellStyle name="40% - Accent6 5 2 2 5" xfId="4361"/>
    <cellStyle name="40% - Accent6 5 2 2 6" xfId="5128"/>
    <cellStyle name="40% - Accent6 5 2 2 7" xfId="5709"/>
    <cellStyle name="40% - Accent6 5 2 2 8" xfId="6838"/>
    <cellStyle name="40% - Accent6 5 2 2 9" xfId="7595"/>
    <cellStyle name="40% - Accent6 5 2 3" xfId="798"/>
    <cellStyle name="40% - Accent6 5 2 3 2" xfId="2571"/>
    <cellStyle name="40% - Accent6 5 2 3 3" xfId="4363"/>
    <cellStyle name="40% - Accent6 5 2 3 4" xfId="6841"/>
    <cellStyle name="40% - Accent6 5 2 3 5" xfId="7887"/>
    <cellStyle name="40% - Accent6 5 2 4" xfId="2568"/>
    <cellStyle name="40% - Accent6 5 2 4 2" xfId="6842"/>
    <cellStyle name="40% - Accent6 5 2 5" xfId="3264"/>
    <cellStyle name="40% - Accent6 5 2 6" xfId="4360"/>
    <cellStyle name="40% - Accent6 5 2 7" xfId="4839"/>
    <cellStyle name="40% - Accent6 5 2 8" xfId="5420"/>
    <cellStyle name="40% - Accent6 5 2 9" xfId="6837"/>
    <cellStyle name="40% - Accent6 5 3" xfId="799"/>
    <cellStyle name="40% - Accent6 5 3 2" xfId="800"/>
    <cellStyle name="40% - Accent6 5 3 2 2" xfId="2573"/>
    <cellStyle name="40% - Accent6 5 3 2 3" xfId="4365"/>
    <cellStyle name="40% - Accent6 5 3 2 4" xfId="6844"/>
    <cellStyle name="40% - Accent6 5 3 2 5" xfId="8036"/>
    <cellStyle name="40% - Accent6 5 3 3" xfId="2572"/>
    <cellStyle name="40% - Accent6 5 3 3 2" xfId="6845"/>
    <cellStyle name="40% - Accent6 5 3 4" xfId="3424"/>
    <cellStyle name="40% - Accent6 5 3 5" xfId="4364"/>
    <cellStyle name="40% - Accent6 5 3 6" xfId="4988"/>
    <cellStyle name="40% - Accent6 5 3 7" xfId="5569"/>
    <cellStyle name="40% - Accent6 5 3 8" xfId="6843"/>
    <cellStyle name="40% - Accent6 5 3 9" xfId="7455"/>
    <cellStyle name="40% - Accent6 5 4" xfId="801"/>
    <cellStyle name="40% - Accent6 5 4 2" xfId="2574"/>
    <cellStyle name="40% - Accent6 5 4 3" xfId="4366"/>
    <cellStyle name="40% - Accent6 5 4 4" xfId="6846"/>
    <cellStyle name="40% - Accent6 5 4 5" xfId="7744"/>
    <cellStyle name="40% - Accent6 5 5" xfId="2567"/>
    <cellStyle name="40% - Accent6 5 5 2" xfId="6847"/>
    <cellStyle name="40% - Accent6 5 6" xfId="3095"/>
    <cellStyle name="40% - Accent6 5 7" xfId="4359"/>
    <cellStyle name="40% - Accent6 5 8" xfId="4696"/>
    <cellStyle name="40% - Accent6 5 9" xfId="5277"/>
    <cellStyle name="40% - Accent6 6" xfId="802"/>
    <cellStyle name="40% - Accent6 6 10" xfId="6848"/>
    <cellStyle name="40% - Accent6 6 11" xfId="7269"/>
    <cellStyle name="40% - Accent6 6 2" xfId="803"/>
    <cellStyle name="40% - Accent6 6 2 10" xfId="7412"/>
    <cellStyle name="40% - Accent6 6 2 2" xfId="804"/>
    <cellStyle name="40% - Accent6 6 2 2 2" xfId="805"/>
    <cellStyle name="40% - Accent6 6 2 2 2 2" xfId="2578"/>
    <cellStyle name="40% - Accent6 6 2 2 2 3" xfId="4370"/>
    <cellStyle name="40% - Accent6 6 2 2 2 4" xfId="6851"/>
    <cellStyle name="40% - Accent6 6 2 2 2 5" xfId="8282"/>
    <cellStyle name="40% - Accent6 6 2 2 3" xfId="2577"/>
    <cellStyle name="40% - Accent6 6 2 2 3 2" xfId="6852"/>
    <cellStyle name="40% - Accent6 6 2 2 4" xfId="3670"/>
    <cellStyle name="40% - Accent6 6 2 2 5" xfId="4369"/>
    <cellStyle name="40% - Accent6 6 2 2 6" xfId="5234"/>
    <cellStyle name="40% - Accent6 6 2 2 7" xfId="5815"/>
    <cellStyle name="40% - Accent6 6 2 2 8" xfId="6850"/>
    <cellStyle name="40% - Accent6 6 2 2 9" xfId="7701"/>
    <cellStyle name="40% - Accent6 6 2 3" xfId="806"/>
    <cellStyle name="40% - Accent6 6 2 3 2" xfId="2579"/>
    <cellStyle name="40% - Accent6 6 2 3 3" xfId="4371"/>
    <cellStyle name="40% - Accent6 6 2 3 4" xfId="6853"/>
    <cellStyle name="40% - Accent6 6 2 3 5" xfId="7993"/>
    <cellStyle name="40% - Accent6 6 2 4" xfId="2576"/>
    <cellStyle name="40% - Accent6 6 2 4 2" xfId="6854"/>
    <cellStyle name="40% - Accent6 6 2 5" xfId="3370"/>
    <cellStyle name="40% - Accent6 6 2 6" xfId="4368"/>
    <cellStyle name="40% - Accent6 6 2 7" xfId="4945"/>
    <cellStyle name="40% - Accent6 6 2 8" xfId="5526"/>
    <cellStyle name="40% - Accent6 6 2 9" xfId="6849"/>
    <cellStyle name="40% - Accent6 6 3" xfId="807"/>
    <cellStyle name="40% - Accent6 6 3 2" xfId="808"/>
    <cellStyle name="40% - Accent6 6 3 2 2" xfId="2581"/>
    <cellStyle name="40% - Accent6 6 3 2 3" xfId="4373"/>
    <cellStyle name="40% - Accent6 6 3 2 4" xfId="6856"/>
    <cellStyle name="40% - Accent6 6 3 2 5" xfId="8139"/>
    <cellStyle name="40% - Accent6 6 3 3" xfId="2580"/>
    <cellStyle name="40% - Accent6 6 3 3 2" xfId="6857"/>
    <cellStyle name="40% - Accent6 6 3 4" xfId="3527"/>
    <cellStyle name="40% - Accent6 6 3 5" xfId="4372"/>
    <cellStyle name="40% - Accent6 6 3 6" xfId="5091"/>
    <cellStyle name="40% - Accent6 6 3 7" xfId="5672"/>
    <cellStyle name="40% - Accent6 6 3 8" xfId="6855"/>
    <cellStyle name="40% - Accent6 6 3 9" xfId="7558"/>
    <cellStyle name="40% - Accent6 6 4" xfId="809"/>
    <cellStyle name="40% - Accent6 6 4 2" xfId="2582"/>
    <cellStyle name="40% - Accent6 6 4 3" xfId="4374"/>
    <cellStyle name="40% - Accent6 6 4 4" xfId="6858"/>
    <cellStyle name="40% - Accent6 6 4 5" xfId="7850"/>
    <cellStyle name="40% - Accent6 6 5" xfId="2575"/>
    <cellStyle name="40% - Accent6 6 5 2" xfId="6859"/>
    <cellStyle name="40% - Accent6 6 6" xfId="3225"/>
    <cellStyle name="40% - Accent6 6 7" xfId="4367"/>
    <cellStyle name="40% - Accent6 6 8" xfId="4802"/>
    <cellStyle name="40% - Accent6 6 9" xfId="5383"/>
    <cellStyle name="40% - Accent6 7" xfId="810"/>
    <cellStyle name="40% - Accent6 7 10" xfId="7289"/>
    <cellStyle name="40% - Accent6 7 2" xfId="811"/>
    <cellStyle name="40% - Accent6 7 2 2" xfId="812"/>
    <cellStyle name="40% - Accent6 7 2 2 2" xfId="2585"/>
    <cellStyle name="40% - Accent6 7 2 2 3" xfId="4377"/>
    <cellStyle name="40% - Accent6 7 2 2 4" xfId="6862"/>
    <cellStyle name="40% - Accent6 7 2 2 5" xfId="8159"/>
    <cellStyle name="40% - Accent6 7 2 3" xfId="2584"/>
    <cellStyle name="40% - Accent6 7 2 3 2" xfId="6863"/>
    <cellStyle name="40% - Accent6 7 2 4" xfId="3547"/>
    <cellStyle name="40% - Accent6 7 2 5" xfId="4376"/>
    <cellStyle name="40% - Accent6 7 2 6" xfId="5111"/>
    <cellStyle name="40% - Accent6 7 2 7" xfId="5692"/>
    <cellStyle name="40% - Accent6 7 2 8" xfId="6861"/>
    <cellStyle name="40% - Accent6 7 2 9" xfId="7578"/>
    <cellStyle name="40% - Accent6 7 3" xfId="813"/>
    <cellStyle name="40% - Accent6 7 3 2" xfId="2586"/>
    <cellStyle name="40% - Accent6 7 3 3" xfId="4378"/>
    <cellStyle name="40% - Accent6 7 3 4" xfId="6864"/>
    <cellStyle name="40% - Accent6 7 3 5" xfId="7870"/>
    <cellStyle name="40% - Accent6 7 4" xfId="2583"/>
    <cellStyle name="40% - Accent6 7 4 2" xfId="6865"/>
    <cellStyle name="40% - Accent6 7 5" xfId="3245"/>
    <cellStyle name="40% - Accent6 7 6" xfId="4375"/>
    <cellStyle name="40% - Accent6 7 7" xfId="4822"/>
    <cellStyle name="40% - Accent6 7 8" xfId="5403"/>
    <cellStyle name="40% - Accent6 7 9" xfId="6860"/>
    <cellStyle name="40% - Accent6 8" xfId="814"/>
    <cellStyle name="40% - Accent6 8 2" xfId="815"/>
    <cellStyle name="40% - Accent6 8 2 2" xfId="2588"/>
    <cellStyle name="40% - Accent6 8 2 3" xfId="4380"/>
    <cellStyle name="40% - Accent6 8 2 4" xfId="6867"/>
    <cellStyle name="40% - Accent6 8 2 5" xfId="8013"/>
    <cellStyle name="40% - Accent6 8 3" xfId="2587"/>
    <cellStyle name="40% - Accent6 8 3 2" xfId="6868"/>
    <cellStyle name="40% - Accent6 8 4" xfId="3391"/>
    <cellStyle name="40% - Accent6 8 5" xfId="4379"/>
    <cellStyle name="40% - Accent6 8 6" xfId="4965"/>
    <cellStyle name="40% - Accent6 8 7" xfId="5546"/>
    <cellStyle name="40% - Accent6 8 8" xfId="6866"/>
    <cellStyle name="40% - Accent6 8 9" xfId="7432"/>
    <cellStyle name="40% - Accent6 9" xfId="816"/>
    <cellStyle name="40% - Accent6 9 2" xfId="2589"/>
    <cellStyle name="40% - Accent6 9 3" xfId="4381"/>
    <cellStyle name="40% - Accent6 9 4" xfId="6869"/>
    <cellStyle name="40% - Accent6 9 5" xfId="8397"/>
    <cellStyle name="60% - Accent1" xfId="23" builtinId="32" customBuiltin="1"/>
    <cellStyle name="60% - Accent1 10" xfId="818"/>
    <cellStyle name="60% - Accent1 11" xfId="819"/>
    <cellStyle name="60% - Accent1 12" xfId="1762"/>
    <cellStyle name="60% - Accent1 12 2" xfId="6870"/>
    <cellStyle name="60% - Accent1 13" xfId="2590"/>
    <cellStyle name="60% - Accent1 14" xfId="817"/>
    <cellStyle name="60% - Accent1 2" xfId="820"/>
    <cellStyle name="60% - Accent1 2 2" xfId="8632"/>
    <cellStyle name="60% - Accent1 3" xfId="821"/>
    <cellStyle name="60% - Accent1 3 2" xfId="822"/>
    <cellStyle name="60% - Accent1 4" xfId="823"/>
    <cellStyle name="60% - Accent1 4 2" xfId="4383"/>
    <cellStyle name="60% - Accent1 4 3" xfId="4382"/>
    <cellStyle name="60% - Accent1 5" xfId="824"/>
    <cellStyle name="60% - Accent1 5 2" xfId="825"/>
    <cellStyle name="60% - Accent1 6" xfId="826"/>
    <cellStyle name="60% - Accent1 7" xfId="827"/>
    <cellStyle name="60% - Accent1 8" xfId="828"/>
    <cellStyle name="60% - Accent1 9" xfId="829"/>
    <cellStyle name="60% - Accent2" xfId="27" builtinId="36" customBuiltin="1"/>
    <cellStyle name="60% - Accent2 10" xfId="831"/>
    <cellStyle name="60% - Accent2 11" xfId="832"/>
    <cellStyle name="60% - Accent2 12" xfId="1763"/>
    <cellStyle name="60% - Accent2 12 2" xfId="6871"/>
    <cellStyle name="60% - Accent2 13" xfId="2591"/>
    <cellStyle name="60% - Accent2 14" xfId="830"/>
    <cellStyle name="60% - Accent2 2" xfId="833"/>
    <cellStyle name="60% - Accent2 2 2" xfId="8636"/>
    <cellStyle name="60% - Accent2 3" xfId="834"/>
    <cellStyle name="60% - Accent2 3 2" xfId="835"/>
    <cellStyle name="60% - Accent2 4" xfId="836"/>
    <cellStyle name="60% - Accent2 4 2" xfId="4385"/>
    <cellStyle name="60% - Accent2 4 3" xfId="4384"/>
    <cellStyle name="60% - Accent2 5" xfId="837"/>
    <cellStyle name="60% - Accent2 5 2" xfId="838"/>
    <cellStyle name="60% - Accent2 6" xfId="839"/>
    <cellStyle name="60% - Accent2 7" xfId="840"/>
    <cellStyle name="60% - Accent2 8" xfId="841"/>
    <cellStyle name="60% - Accent2 9" xfId="842"/>
    <cellStyle name="60% - Accent3" xfId="31" builtinId="40" customBuiltin="1"/>
    <cellStyle name="60% - Accent3 10" xfId="844"/>
    <cellStyle name="60% - Accent3 11" xfId="845"/>
    <cellStyle name="60% - Accent3 12" xfId="1764"/>
    <cellStyle name="60% - Accent3 12 2" xfId="6872"/>
    <cellStyle name="60% - Accent3 13" xfId="2592"/>
    <cellStyle name="60% - Accent3 14" xfId="843"/>
    <cellStyle name="60% - Accent3 2" xfId="846"/>
    <cellStyle name="60% - Accent3 2 2" xfId="8640"/>
    <cellStyle name="60% - Accent3 3" xfId="847"/>
    <cellStyle name="60% - Accent3 3 2" xfId="848"/>
    <cellStyle name="60% - Accent3 4" xfId="849"/>
    <cellStyle name="60% - Accent3 4 2" xfId="4387"/>
    <cellStyle name="60% - Accent3 4 3" xfId="4386"/>
    <cellStyle name="60% - Accent3 5" xfId="850"/>
    <cellStyle name="60% - Accent3 5 2" xfId="851"/>
    <cellStyle name="60% - Accent3 6" xfId="852"/>
    <cellStyle name="60% - Accent3 7" xfId="853"/>
    <cellStyle name="60% - Accent3 8" xfId="854"/>
    <cellStyle name="60% - Accent3 9" xfId="855"/>
    <cellStyle name="60% - Accent4" xfId="35" builtinId="44" customBuiltin="1"/>
    <cellStyle name="60% - Accent4 10" xfId="857"/>
    <cellStyle name="60% - Accent4 11" xfId="858"/>
    <cellStyle name="60% - Accent4 12" xfId="1765"/>
    <cellStyle name="60% - Accent4 12 2" xfId="6873"/>
    <cellStyle name="60% - Accent4 13" xfId="2593"/>
    <cellStyle name="60% - Accent4 14" xfId="856"/>
    <cellStyle name="60% - Accent4 2" xfId="859"/>
    <cellStyle name="60% - Accent4 2 2" xfId="8644"/>
    <cellStyle name="60% - Accent4 3" xfId="860"/>
    <cellStyle name="60% - Accent4 3 2" xfId="861"/>
    <cellStyle name="60% - Accent4 4" xfId="862"/>
    <cellStyle name="60% - Accent4 4 2" xfId="4389"/>
    <cellStyle name="60% - Accent4 4 3" xfId="4388"/>
    <cellStyle name="60% - Accent4 5" xfId="863"/>
    <cellStyle name="60% - Accent4 5 2" xfId="864"/>
    <cellStyle name="60% - Accent4 6" xfId="865"/>
    <cellStyle name="60% - Accent4 7" xfId="866"/>
    <cellStyle name="60% - Accent4 8" xfId="867"/>
    <cellStyle name="60% - Accent4 9" xfId="868"/>
    <cellStyle name="60% - Accent5" xfId="39" builtinId="48" customBuiltin="1"/>
    <cellStyle name="60% - Accent5 10" xfId="870"/>
    <cellStyle name="60% - Accent5 11" xfId="871"/>
    <cellStyle name="60% - Accent5 12" xfId="1766"/>
    <cellStyle name="60% - Accent5 12 2" xfId="6874"/>
    <cellStyle name="60% - Accent5 13" xfId="2594"/>
    <cellStyle name="60% - Accent5 14" xfId="869"/>
    <cellStyle name="60% - Accent5 2" xfId="872"/>
    <cellStyle name="60% - Accent5 2 2" xfId="8648"/>
    <cellStyle name="60% - Accent5 3" xfId="873"/>
    <cellStyle name="60% - Accent5 3 2" xfId="874"/>
    <cellStyle name="60% - Accent5 4" xfId="875"/>
    <cellStyle name="60% - Accent5 4 2" xfId="4391"/>
    <cellStyle name="60% - Accent5 4 3" xfId="4390"/>
    <cellStyle name="60% - Accent5 5" xfId="876"/>
    <cellStyle name="60% - Accent5 5 2" xfId="877"/>
    <cellStyle name="60% - Accent5 6" xfId="878"/>
    <cellStyle name="60% - Accent5 7" xfId="879"/>
    <cellStyle name="60% - Accent5 8" xfId="880"/>
    <cellStyle name="60% - Accent5 9" xfId="881"/>
    <cellStyle name="60% - Accent6" xfId="43" builtinId="52" customBuiltin="1"/>
    <cellStyle name="60% - Accent6 10" xfId="883"/>
    <cellStyle name="60% - Accent6 11" xfId="884"/>
    <cellStyle name="60% - Accent6 12" xfId="1767"/>
    <cellStyle name="60% - Accent6 12 2" xfId="6875"/>
    <cellStyle name="60% - Accent6 13" xfId="2595"/>
    <cellStyle name="60% - Accent6 14" xfId="882"/>
    <cellStyle name="60% - Accent6 2" xfId="885"/>
    <cellStyle name="60% - Accent6 2 2" xfId="8652"/>
    <cellStyle name="60% - Accent6 3" xfId="886"/>
    <cellStyle name="60% - Accent6 3 2" xfId="887"/>
    <cellStyle name="60% - Accent6 4" xfId="888"/>
    <cellStyle name="60% - Accent6 4 2" xfId="4393"/>
    <cellStyle name="60% - Accent6 4 3" xfId="4392"/>
    <cellStyle name="60% - Accent6 5" xfId="889"/>
    <cellStyle name="60% - Accent6 5 2" xfId="890"/>
    <cellStyle name="60% - Accent6 6" xfId="891"/>
    <cellStyle name="60% - Accent6 7" xfId="892"/>
    <cellStyle name="60% - Accent6 8" xfId="893"/>
    <cellStyle name="60% - Accent6 9" xfId="894"/>
    <cellStyle name="Accent1" xfId="20" builtinId="29" customBuiltin="1"/>
    <cellStyle name="Accent1 10" xfId="896"/>
    <cellStyle name="Accent1 11" xfId="897"/>
    <cellStyle name="Accent1 12" xfId="1768"/>
    <cellStyle name="Accent1 12 2" xfId="6876"/>
    <cellStyle name="Accent1 13" xfId="2596"/>
    <cellStyle name="Accent1 14" xfId="895"/>
    <cellStyle name="Accent1 2" xfId="898"/>
    <cellStyle name="Accent1 2 2" xfId="8629"/>
    <cellStyle name="Accent1 3" xfId="899"/>
    <cellStyle name="Accent1 3 2" xfId="900"/>
    <cellStyle name="Accent1 4" xfId="901"/>
    <cellStyle name="Accent1 4 2" xfId="4395"/>
    <cellStyle name="Accent1 4 3" xfId="4394"/>
    <cellStyle name="Accent1 5" xfId="902"/>
    <cellStyle name="Accent1 5 2" xfId="903"/>
    <cellStyle name="Accent1 6" xfId="904"/>
    <cellStyle name="Accent1 7" xfId="905"/>
    <cellStyle name="Accent1 8" xfId="906"/>
    <cellStyle name="Accent1 9" xfId="907"/>
    <cellStyle name="Accent2" xfId="24" builtinId="33" customBuiltin="1"/>
    <cellStyle name="Accent2 10" xfId="909"/>
    <cellStyle name="Accent2 11" xfId="910"/>
    <cellStyle name="Accent2 12" xfId="1769"/>
    <cellStyle name="Accent2 12 2" xfId="6877"/>
    <cellStyle name="Accent2 13" xfId="2597"/>
    <cellStyle name="Accent2 14" xfId="908"/>
    <cellStyle name="Accent2 2" xfId="911"/>
    <cellStyle name="Accent2 2 2" xfId="8633"/>
    <cellStyle name="Accent2 3" xfId="912"/>
    <cellStyle name="Accent2 3 2" xfId="913"/>
    <cellStyle name="Accent2 4" xfId="914"/>
    <cellStyle name="Accent2 4 2" xfId="4397"/>
    <cellStyle name="Accent2 4 3" xfId="4396"/>
    <cellStyle name="Accent2 5" xfId="915"/>
    <cellStyle name="Accent2 5 2" xfId="916"/>
    <cellStyle name="Accent2 6" xfId="917"/>
    <cellStyle name="Accent2 7" xfId="918"/>
    <cellStyle name="Accent2 8" xfId="919"/>
    <cellStyle name="Accent2 9" xfId="920"/>
    <cellStyle name="Accent3" xfId="28" builtinId="37" customBuiltin="1"/>
    <cellStyle name="Accent3 10" xfId="922"/>
    <cellStyle name="Accent3 11" xfId="923"/>
    <cellStyle name="Accent3 12" xfId="1770"/>
    <cellStyle name="Accent3 12 2" xfId="6878"/>
    <cellStyle name="Accent3 13" xfId="2598"/>
    <cellStyle name="Accent3 14" xfId="921"/>
    <cellStyle name="Accent3 2" xfId="924"/>
    <cellStyle name="Accent3 2 2" xfId="8637"/>
    <cellStyle name="Accent3 3" xfId="925"/>
    <cellStyle name="Accent3 3 2" xfId="926"/>
    <cellStyle name="Accent3 4" xfId="927"/>
    <cellStyle name="Accent3 4 2" xfId="4399"/>
    <cellStyle name="Accent3 4 3" xfId="4398"/>
    <cellStyle name="Accent3 5" xfId="928"/>
    <cellStyle name="Accent3 5 2" xfId="929"/>
    <cellStyle name="Accent3 6" xfId="930"/>
    <cellStyle name="Accent3 7" xfId="931"/>
    <cellStyle name="Accent3 8" xfId="932"/>
    <cellStyle name="Accent3 9" xfId="933"/>
    <cellStyle name="Accent4" xfId="32" builtinId="41" customBuiltin="1"/>
    <cellStyle name="Accent4 10" xfId="935"/>
    <cellStyle name="Accent4 11" xfId="936"/>
    <cellStyle name="Accent4 12" xfId="1771"/>
    <cellStyle name="Accent4 12 2" xfId="6879"/>
    <cellStyle name="Accent4 13" xfId="2599"/>
    <cellStyle name="Accent4 14" xfId="934"/>
    <cellStyle name="Accent4 2" xfId="937"/>
    <cellStyle name="Accent4 2 2" xfId="8641"/>
    <cellStyle name="Accent4 3" xfId="938"/>
    <cellStyle name="Accent4 3 2" xfId="939"/>
    <cellStyle name="Accent4 4" xfId="940"/>
    <cellStyle name="Accent4 4 2" xfId="4401"/>
    <cellStyle name="Accent4 4 3" xfId="4400"/>
    <cellStyle name="Accent4 5" xfId="941"/>
    <cellStyle name="Accent4 5 2" xfId="942"/>
    <cellStyle name="Accent4 6" xfId="943"/>
    <cellStyle name="Accent4 7" xfId="944"/>
    <cellStyle name="Accent4 8" xfId="945"/>
    <cellStyle name="Accent4 9" xfId="946"/>
    <cellStyle name="Accent5" xfId="36" builtinId="45" customBuiltin="1"/>
    <cellStyle name="Accent5 2" xfId="8645"/>
    <cellStyle name="Accent6" xfId="40" builtinId="49" customBuiltin="1"/>
    <cellStyle name="Accent6 10" xfId="948"/>
    <cellStyle name="Accent6 11" xfId="949"/>
    <cellStyle name="Accent6 12" xfId="1772"/>
    <cellStyle name="Accent6 12 2" xfId="6880"/>
    <cellStyle name="Accent6 13" xfId="2600"/>
    <cellStyle name="Accent6 14" xfId="947"/>
    <cellStyle name="Accent6 2" xfId="950"/>
    <cellStyle name="Accent6 2 2" xfId="8649"/>
    <cellStyle name="Accent6 3" xfId="951"/>
    <cellStyle name="Accent6 3 2" xfId="952"/>
    <cellStyle name="Accent6 4" xfId="953"/>
    <cellStyle name="Accent6 4 2" xfId="4403"/>
    <cellStyle name="Accent6 4 3" xfId="4402"/>
    <cellStyle name="Accent6 5" xfId="954"/>
    <cellStyle name="Accent6 5 2" xfId="955"/>
    <cellStyle name="Accent6 6" xfId="956"/>
    <cellStyle name="Accent6 7" xfId="957"/>
    <cellStyle name="Accent6 8" xfId="958"/>
    <cellStyle name="Accent6 9" xfId="959"/>
    <cellStyle name="Bad" xfId="10" builtinId="27" customBuiltin="1"/>
    <cellStyle name="Bad 10" xfId="961"/>
    <cellStyle name="Bad 11" xfId="962"/>
    <cellStyle name="Bad 12" xfId="1773"/>
    <cellStyle name="Bad 12 2" xfId="6881"/>
    <cellStyle name="Bad 13" xfId="2601"/>
    <cellStyle name="Bad 14" xfId="960"/>
    <cellStyle name="Bad 2" xfId="963"/>
    <cellStyle name="Bad 2 2" xfId="8618"/>
    <cellStyle name="Bad 3" xfId="964"/>
    <cellStyle name="Bad 3 2" xfId="965"/>
    <cellStyle name="Bad 4" xfId="966"/>
    <cellStyle name="Bad 4 2" xfId="4405"/>
    <cellStyle name="Bad 4 3" xfId="4404"/>
    <cellStyle name="Bad 5" xfId="967"/>
    <cellStyle name="Bad 5 2" xfId="968"/>
    <cellStyle name="Bad 6" xfId="969"/>
    <cellStyle name="Bad 7" xfId="970"/>
    <cellStyle name="Bad 8" xfId="971"/>
    <cellStyle name="Bad 9" xfId="972"/>
    <cellStyle name="Calculation" xfId="14" builtinId="22" customBuiltin="1"/>
    <cellStyle name="Calculation 10" xfId="974"/>
    <cellStyle name="Calculation 11" xfId="975"/>
    <cellStyle name="Calculation 12" xfId="1774"/>
    <cellStyle name="Calculation 12 2" xfId="6882"/>
    <cellStyle name="Calculation 13" xfId="2602"/>
    <cellStyle name="Calculation 14" xfId="973"/>
    <cellStyle name="Calculation 2" xfId="976"/>
    <cellStyle name="Calculation 2 2" xfId="8622"/>
    <cellStyle name="Calculation 3" xfId="977"/>
    <cellStyle name="Calculation 3 2" xfId="978"/>
    <cellStyle name="Calculation 4" xfId="979"/>
    <cellStyle name="Calculation 4 2" xfId="4407"/>
    <cellStyle name="Calculation 4 3" xfId="4406"/>
    <cellStyle name="Calculation 5" xfId="980"/>
    <cellStyle name="Calculation 5 2" xfId="981"/>
    <cellStyle name="Calculation 6" xfId="982"/>
    <cellStyle name="Calculation 7" xfId="983"/>
    <cellStyle name="Calculation 8" xfId="984"/>
    <cellStyle name="Calculation 9" xfId="985"/>
    <cellStyle name="Check Cell" xfId="16" builtinId="23" customBuiltin="1"/>
    <cellStyle name="Check Cell 2" xfId="8624"/>
    <cellStyle name="Comma" xfId="1" builtinId="3"/>
    <cellStyle name="Comma 10" xfId="1803"/>
    <cellStyle name="Comma 10 2" xfId="4408"/>
    <cellStyle name="Comma 11" xfId="8585"/>
    <cellStyle name="Comma 2" xfId="45"/>
    <cellStyle name="Comma 2 2" xfId="987"/>
    <cellStyle name="Comma 2 2 2" xfId="988"/>
    <cellStyle name="Comma 2 2 3" xfId="989"/>
    <cellStyle name="Comma 2 3" xfId="990"/>
    <cellStyle name="Comma 2 3 2" xfId="991"/>
    <cellStyle name="Comma 2 3 3" xfId="4409"/>
    <cellStyle name="Comma 2 4" xfId="1816"/>
    <cellStyle name="Comma 2 4 2" xfId="4410"/>
    <cellStyle name="Comma 2 5" xfId="986"/>
    <cellStyle name="Comma 3" xfId="992"/>
    <cellStyle name="Comma 3 10" xfId="993"/>
    <cellStyle name="Comma 3 11" xfId="994"/>
    <cellStyle name="Comma 3 11 2" xfId="4411"/>
    <cellStyle name="Comma 3 11 3" xfId="8309"/>
    <cellStyle name="Comma 3 12" xfId="995"/>
    <cellStyle name="Comma 3 12 2" xfId="4413"/>
    <cellStyle name="Comma 3 12 3" xfId="4412"/>
    <cellStyle name="Comma 3 12 4" xfId="8398"/>
    <cellStyle name="Comma 3 13" xfId="996"/>
    <cellStyle name="Comma 3 13 2" xfId="8487"/>
    <cellStyle name="Comma 3 14" xfId="997"/>
    <cellStyle name="Comma 3 14 2" xfId="998"/>
    <cellStyle name="Comma 3 14 2 2" xfId="2605"/>
    <cellStyle name="Comma 3 14 3" xfId="2604"/>
    <cellStyle name="Comma 3 14 4" xfId="8576"/>
    <cellStyle name="Comma 3 15" xfId="999"/>
    <cellStyle name="Comma 3 15 2" xfId="2606"/>
    <cellStyle name="Comma 3 15 3" xfId="7728"/>
    <cellStyle name="Comma 3 16" xfId="1000"/>
    <cellStyle name="Comma 3 16 2" xfId="2607"/>
    <cellStyle name="Comma 3 17" xfId="1001"/>
    <cellStyle name="Comma 3 17 2" xfId="2608"/>
    <cellStyle name="Comma 3 18" xfId="1002"/>
    <cellStyle name="Comma 3 18 2" xfId="2609"/>
    <cellStyle name="Comma 3 19" xfId="1003"/>
    <cellStyle name="Comma 3 19 2" xfId="2610"/>
    <cellStyle name="Comma 3 2" xfId="1004"/>
    <cellStyle name="Comma 3 2 10" xfId="2611"/>
    <cellStyle name="Comma 3 2 11" xfId="3025"/>
    <cellStyle name="Comma 3 2 11 2" xfId="4414"/>
    <cellStyle name="Comma 3 2 11 3" xfId="6883"/>
    <cellStyle name="Comma 3 2 12" xfId="3143"/>
    <cellStyle name="Comma 3 2 13" xfId="4737"/>
    <cellStyle name="Comma 3 2 14" xfId="5318"/>
    <cellStyle name="Comma 3 2 15" xfId="7204"/>
    <cellStyle name="Comma 3 2 16" xfId="8657"/>
    <cellStyle name="Comma 3 2 2" xfId="1005"/>
    <cellStyle name="Comma 3 2 2 2" xfId="1006"/>
    <cellStyle name="Comma 3 2 2 2 2" xfId="1007"/>
    <cellStyle name="Comma 3 2 2 2 2 2" xfId="1008"/>
    <cellStyle name="Comma 3 2 2 2 2 2 2" xfId="2612"/>
    <cellStyle name="Comma 3 2 2 2 2 2 3" xfId="8263"/>
    <cellStyle name="Comma 3 2 2 2 2 3" xfId="3651"/>
    <cellStyle name="Comma 3 2 2 2 2 3 2" xfId="4415"/>
    <cellStyle name="Comma 3 2 2 2 2 4" xfId="5215"/>
    <cellStyle name="Comma 3 2 2 2 2 4 2" xfId="6884"/>
    <cellStyle name="Comma 3 2 2 2 2 5" xfId="5796"/>
    <cellStyle name="Comma 3 2 2 2 2 6" xfId="7682"/>
    <cellStyle name="Comma 3 2 2 2 3" xfId="1009"/>
    <cellStyle name="Comma 3 2 2 2 3 2" xfId="2613"/>
    <cellStyle name="Comma 3 2 2 2 3 3" xfId="7974"/>
    <cellStyle name="Comma 3 2 2 2 4" xfId="3351"/>
    <cellStyle name="Comma 3 2 2 2 4 2" xfId="4416"/>
    <cellStyle name="Comma 3 2 2 2 5" xfId="4926"/>
    <cellStyle name="Comma 3 2 2 2 5 2" xfId="6885"/>
    <cellStyle name="Comma 3 2 2 2 6" xfId="5507"/>
    <cellStyle name="Comma 3 2 2 2 7" xfId="7393"/>
    <cellStyle name="Comma 3 2 2 3" xfId="1010"/>
    <cellStyle name="Comma 3 2 2 3 2" xfId="1011"/>
    <cellStyle name="Comma 3 2 2 3 2 2" xfId="2614"/>
    <cellStyle name="Comma 3 2 2 3 2 3" xfId="8120"/>
    <cellStyle name="Comma 3 2 2 3 3" xfId="3508"/>
    <cellStyle name="Comma 3 2 2 3 3 2" xfId="4417"/>
    <cellStyle name="Comma 3 2 2 3 4" xfId="5072"/>
    <cellStyle name="Comma 3 2 2 3 4 2" xfId="6886"/>
    <cellStyle name="Comma 3 2 2 3 5" xfId="5653"/>
    <cellStyle name="Comma 3 2 2 3 6" xfId="7539"/>
    <cellStyle name="Comma 3 2 2 4" xfId="1012"/>
    <cellStyle name="Comma 3 2 2 4 2" xfId="8467"/>
    <cellStyle name="Comma 3 2 2 5" xfId="1013"/>
    <cellStyle name="Comma 3 2 2 5 2" xfId="2615"/>
    <cellStyle name="Comma 3 2 2 5 3" xfId="8556"/>
    <cellStyle name="Comma 3 2 2 6" xfId="3206"/>
    <cellStyle name="Comma 3 2 2 6 2" xfId="4418"/>
    <cellStyle name="Comma 3 2 2 6 3" xfId="7831"/>
    <cellStyle name="Comma 3 2 2 7" xfId="4783"/>
    <cellStyle name="Comma 3 2 2 7 2" xfId="6887"/>
    <cellStyle name="Comma 3 2 2 8" xfId="5364"/>
    <cellStyle name="Comma 3 2 2 9" xfId="7250"/>
    <cellStyle name="Comma 3 2 3" xfId="1014"/>
    <cellStyle name="Comma 3 2 3 2" xfId="1015"/>
    <cellStyle name="Comma 3 2 3 2 2" xfId="1016"/>
    <cellStyle name="Comma 3 2 3 2 2 2" xfId="2616"/>
    <cellStyle name="Comma 3 2 3 2 2 3" xfId="8217"/>
    <cellStyle name="Comma 3 2 3 2 3" xfId="3605"/>
    <cellStyle name="Comma 3 2 3 2 3 2" xfId="4419"/>
    <cellStyle name="Comma 3 2 3 2 4" xfId="5169"/>
    <cellStyle name="Comma 3 2 3 2 4 2" xfId="6888"/>
    <cellStyle name="Comma 3 2 3 2 5" xfId="5750"/>
    <cellStyle name="Comma 3 2 3 2 6" xfId="7636"/>
    <cellStyle name="Comma 3 2 3 3" xfId="1017"/>
    <cellStyle name="Comma 3 2 3 3 2" xfId="2617"/>
    <cellStyle name="Comma 3 2 3 3 3" xfId="7928"/>
    <cellStyle name="Comma 3 2 3 4" xfId="3305"/>
    <cellStyle name="Comma 3 2 3 4 2" xfId="4420"/>
    <cellStyle name="Comma 3 2 3 5" xfId="4880"/>
    <cellStyle name="Comma 3 2 3 5 2" xfId="6889"/>
    <cellStyle name="Comma 3 2 3 6" xfId="5461"/>
    <cellStyle name="Comma 3 2 3 7" xfId="7347"/>
    <cellStyle name="Comma 3 2 4" xfId="1018"/>
    <cellStyle name="Comma 3 2 4 2" xfId="1019"/>
    <cellStyle name="Comma 3 2 4 2 2" xfId="2618"/>
    <cellStyle name="Comma 3 2 4 2 3" xfId="8074"/>
    <cellStyle name="Comma 3 2 4 3" xfId="3462"/>
    <cellStyle name="Comma 3 2 4 3 2" xfId="4421"/>
    <cellStyle name="Comma 3 2 4 4" xfId="5026"/>
    <cellStyle name="Comma 3 2 4 4 2" xfId="6890"/>
    <cellStyle name="Comma 3 2 4 5" xfId="5607"/>
    <cellStyle name="Comma 3 2 4 6" xfId="7493"/>
    <cellStyle name="Comma 3 2 5" xfId="1020"/>
    <cellStyle name="Comma 3 2 5 2" xfId="1021"/>
    <cellStyle name="Comma 3 2 5 2 2" xfId="2620"/>
    <cellStyle name="Comma 3 2 5 3" xfId="2619"/>
    <cellStyle name="Comma 3 2 5 4" xfId="8310"/>
    <cellStyle name="Comma 3 2 6" xfId="1022"/>
    <cellStyle name="Comma 3 2 6 2" xfId="8421"/>
    <cellStyle name="Comma 3 2 7" xfId="1023"/>
    <cellStyle name="Comma 3 2 7 2" xfId="2621"/>
    <cellStyle name="Comma 3 2 7 3" xfId="8510"/>
    <cellStyle name="Comma 3 2 8" xfId="1024"/>
    <cellStyle name="Comma 3 2 8 2" xfId="2622"/>
    <cellStyle name="Comma 3 2 8 3" xfId="7785"/>
    <cellStyle name="Comma 3 2 9" xfId="1829"/>
    <cellStyle name="Comma 3 2 9 2" xfId="4422"/>
    <cellStyle name="Comma 3 2 9 3" xfId="6891"/>
    <cellStyle name="Comma 3 20" xfId="1025"/>
    <cellStyle name="Comma 3 20 2" xfId="2623"/>
    <cellStyle name="Comma 3 21" xfId="1775"/>
    <cellStyle name="Comma 3 21 2" xfId="3012"/>
    <cellStyle name="Comma 3 21 3" xfId="4423"/>
    <cellStyle name="Comma 3 21 4" xfId="6892"/>
    <cellStyle name="Comma 3 22" xfId="1805"/>
    <cellStyle name="Comma 3 22 2" xfId="4424"/>
    <cellStyle name="Comma 3 22 3" xfId="6893"/>
    <cellStyle name="Comma 3 23" xfId="2603"/>
    <cellStyle name="Comma 3 24" xfId="3050"/>
    <cellStyle name="Comma 3 25" xfId="4680"/>
    <cellStyle name="Comma 3 26" xfId="5261"/>
    <cellStyle name="Comma 3 27" xfId="7119"/>
    <cellStyle name="Comma 3 28" xfId="7147"/>
    <cellStyle name="Comma 3 3" xfId="1026"/>
    <cellStyle name="Comma 3 3 2" xfId="1027"/>
    <cellStyle name="Comma 3 3 2 2" xfId="1028"/>
    <cellStyle name="Comma 3 3 2 2 2" xfId="1029"/>
    <cellStyle name="Comma 3 3 2 2 2 2" xfId="2624"/>
    <cellStyle name="Comma 3 3 2 2 2 3" xfId="8240"/>
    <cellStyle name="Comma 3 3 2 2 3" xfId="3628"/>
    <cellStyle name="Comma 3 3 2 2 3 2" xfId="4425"/>
    <cellStyle name="Comma 3 3 2 2 4" xfId="5192"/>
    <cellStyle name="Comma 3 3 2 2 4 2" xfId="6894"/>
    <cellStyle name="Comma 3 3 2 2 5" xfId="5773"/>
    <cellStyle name="Comma 3 3 2 2 6" xfId="7659"/>
    <cellStyle name="Comma 3 3 2 3" xfId="1030"/>
    <cellStyle name="Comma 3 3 2 3 2" xfId="2625"/>
    <cellStyle name="Comma 3 3 2 3 3" xfId="7951"/>
    <cellStyle name="Comma 3 3 2 4" xfId="3328"/>
    <cellStyle name="Comma 3 3 2 4 2" xfId="4426"/>
    <cellStyle name="Comma 3 3 2 5" xfId="4903"/>
    <cellStyle name="Comma 3 3 2 5 2" xfId="6895"/>
    <cellStyle name="Comma 3 3 2 6" xfId="5484"/>
    <cellStyle name="Comma 3 3 2 7" xfId="7370"/>
    <cellStyle name="Comma 3 3 3" xfId="1031"/>
    <cellStyle name="Comma 3 3 3 2" xfId="1032"/>
    <cellStyle name="Comma 3 3 3 2 2" xfId="2626"/>
    <cellStyle name="Comma 3 3 3 2 3" xfId="8097"/>
    <cellStyle name="Comma 3 3 3 3" xfId="3485"/>
    <cellStyle name="Comma 3 3 3 3 2" xfId="4427"/>
    <cellStyle name="Comma 3 3 3 4" xfId="5049"/>
    <cellStyle name="Comma 3 3 3 4 2" xfId="6896"/>
    <cellStyle name="Comma 3 3 3 5" xfId="5630"/>
    <cellStyle name="Comma 3 3 3 6" xfId="7516"/>
    <cellStyle name="Comma 3 3 4" xfId="1033"/>
    <cellStyle name="Comma 3 3 4 2" xfId="4428"/>
    <cellStyle name="Comma 3 3 4 3" xfId="8444"/>
    <cellStyle name="Comma 3 3 5" xfId="1034"/>
    <cellStyle name="Comma 3 3 5 2" xfId="2627"/>
    <cellStyle name="Comma 3 3 5 3" xfId="8533"/>
    <cellStyle name="Comma 3 3 6" xfId="3181"/>
    <cellStyle name="Comma 3 3 6 2" xfId="6897"/>
    <cellStyle name="Comma 3 3 6 3" xfId="7808"/>
    <cellStyle name="Comma 3 3 7" xfId="4760"/>
    <cellStyle name="Comma 3 3 8" xfId="5341"/>
    <cellStyle name="Comma 3 3 9" xfId="7227"/>
    <cellStyle name="Comma 3 4" xfId="1035"/>
    <cellStyle name="Comma 3 4 2" xfId="1036"/>
    <cellStyle name="Comma 3 4 2 2" xfId="1037"/>
    <cellStyle name="Comma 3 4 2 2 2" xfId="1038"/>
    <cellStyle name="Comma 3 4 2 2 2 2" xfId="2628"/>
    <cellStyle name="Comma 3 4 2 2 2 3" xfId="8194"/>
    <cellStyle name="Comma 3 4 2 2 3" xfId="3582"/>
    <cellStyle name="Comma 3 4 2 2 3 2" xfId="4429"/>
    <cellStyle name="Comma 3 4 2 2 4" xfId="5146"/>
    <cellStyle name="Comma 3 4 2 2 4 2" xfId="6898"/>
    <cellStyle name="Comma 3 4 2 2 5" xfId="5727"/>
    <cellStyle name="Comma 3 4 2 2 6" xfId="7613"/>
    <cellStyle name="Comma 3 4 2 3" xfId="1039"/>
    <cellStyle name="Comma 3 4 2 3 2" xfId="2629"/>
    <cellStyle name="Comma 3 4 2 3 3" xfId="7905"/>
    <cellStyle name="Comma 3 4 2 4" xfId="3282"/>
    <cellStyle name="Comma 3 4 2 4 2" xfId="4430"/>
    <cellStyle name="Comma 3 4 2 5" xfId="4857"/>
    <cellStyle name="Comma 3 4 2 5 2" xfId="6899"/>
    <cellStyle name="Comma 3 4 2 6" xfId="5438"/>
    <cellStyle name="Comma 3 4 2 7" xfId="7324"/>
    <cellStyle name="Comma 3 4 3" xfId="1040"/>
    <cellStyle name="Comma 3 4 3 2" xfId="1041"/>
    <cellStyle name="Comma 3 4 3 2 2" xfId="2630"/>
    <cellStyle name="Comma 3 4 3 2 3" xfId="8054"/>
    <cellStyle name="Comma 3 4 3 3" xfId="3442"/>
    <cellStyle name="Comma 3 4 3 3 2" xfId="4431"/>
    <cellStyle name="Comma 3 4 3 4" xfId="5006"/>
    <cellStyle name="Comma 3 4 3 4 2" xfId="6900"/>
    <cellStyle name="Comma 3 4 3 5" xfId="5587"/>
    <cellStyle name="Comma 3 4 3 6" xfId="7473"/>
    <cellStyle name="Comma 3 4 4" xfId="1042"/>
    <cellStyle name="Comma 3 4 4 2" xfId="7762"/>
    <cellStyle name="Comma 3 4 5" xfId="1043"/>
    <cellStyle name="Comma 3 4 5 2" xfId="2631"/>
    <cellStyle name="Comma 3 4 6" xfId="3113"/>
    <cellStyle name="Comma 3 4 6 2" xfId="4432"/>
    <cellStyle name="Comma 3 4 7" xfId="4714"/>
    <cellStyle name="Comma 3 4 7 2" xfId="6901"/>
    <cellStyle name="Comma 3 4 8" xfId="5295"/>
    <cellStyle name="Comma 3 4 9" xfId="7181"/>
    <cellStyle name="Comma 3 5" xfId="1044"/>
    <cellStyle name="Comma 3 5 2" xfId="1045"/>
    <cellStyle name="Comma 3 5 2 2" xfId="1046"/>
    <cellStyle name="Comma 3 5 2 2 2" xfId="1047"/>
    <cellStyle name="Comma 3 5 2 2 2 2" xfId="2632"/>
    <cellStyle name="Comma 3 5 2 2 2 3" xfId="8177"/>
    <cellStyle name="Comma 3 5 2 2 3" xfId="3565"/>
    <cellStyle name="Comma 3 5 2 2 3 2" xfId="4433"/>
    <cellStyle name="Comma 3 5 2 2 4" xfId="5129"/>
    <cellStyle name="Comma 3 5 2 2 4 2" xfId="6902"/>
    <cellStyle name="Comma 3 5 2 2 5" xfId="5710"/>
    <cellStyle name="Comma 3 5 2 2 6" xfId="7596"/>
    <cellStyle name="Comma 3 5 2 3" xfId="1048"/>
    <cellStyle name="Comma 3 5 2 3 2" xfId="2633"/>
    <cellStyle name="Comma 3 5 2 3 3" xfId="7888"/>
    <cellStyle name="Comma 3 5 2 4" xfId="3265"/>
    <cellStyle name="Comma 3 5 2 4 2" xfId="4434"/>
    <cellStyle name="Comma 3 5 2 5" xfId="4840"/>
    <cellStyle name="Comma 3 5 2 5 2" xfId="6903"/>
    <cellStyle name="Comma 3 5 2 6" xfId="5421"/>
    <cellStyle name="Comma 3 5 2 7" xfId="7307"/>
    <cellStyle name="Comma 3 5 3" xfId="1049"/>
    <cellStyle name="Comma 3 5 3 2" xfId="1050"/>
    <cellStyle name="Comma 3 5 3 2 2" xfId="2634"/>
    <cellStyle name="Comma 3 5 3 2 3" xfId="8037"/>
    <cellStyle name="Comma 3 5 3 3" xfId="3425"/>
    <cellStyle name="Comma 3 5 3 3 2" xfId="4435"/>
    <cellStyle name="Comma 3 5 3 4" xfId="4989"/>
    <cellStyle name="Comma 3 5 3 4 2" xfId="6904"/>
    <cellStyle name="Comma 3 5 3 5" xfId="5570"/>
    <cellStyle name="Comma 3 5 3 6" xfId="7456"/>
    <cellStyle name="Comma 3 5 4" xfId="1051"/>
    <cellStyle name="Comma 3 5 4 2" xfId="7745"/>
    <cellStyle name="Comma 3 5 5" xfId="1052"/>
    <cellStyle name="Comma 3 5 5 2" xfId="2635"/>
    <cellStyle name="Comma 3 5 6" xfId="3096"/>
    <cellStyle name="Comma 3 5 6 2" xfId="4436"/>
    <cellStyle name="Comma 3 5 7" xfId="4697"/>
    <cellStyle name="Comma 3 5 7 2" xfId="6905"/>
    <cellStyle name="Comma 3 5 8" xfId="5278"/>
    <cellStyle name="Comma 3 5 9" xfId="7164"/>
    <cellStyle name="Comma 3 6" xfId="1053"/>
    <cellStyle name="Comma 3 6 2" xfId="1054"/>
    <cellStyle name="Comma 3 6 2 2" xfId="1055"/>
    <cellStyle name="Comma 3 6 2 2 2" xfId="1056"/>
    <cellStyle name="Comma 3 6 2 2 2 2" xfId="2636"/>
    <cellStyle name="Comma 3 6 2 2 2 3" xfId="8283"/>
    <cellStyle name="Comma 3 6 2 2 3" xfId="3671"/>
    <cellStyle name="Comma 3 6 2 2 3 2" xfId="4437"/>
    <cellStyle name="Comma 3 6 2 2 4" xfId="5235"/>
    <cellStyle name="Comma 3 6 2 2 4 2" xfId="6906"/>
    <cellStyle name="Comma 3 6 2 2 5" xfId="5816"/>
    <cellStyle name="Comma 3 6 2 2 6" xfId="7702"/>
    <cellStyle name="Comma 3 6 2 3" xfId="1057"/>
    <cellStyle name="Comma 3 6 2 3 2" xfId="2637"/>
    <cellStyle name="Comma 3 6 2 3 3" xfId="7994"/>
    <cellStyle name="Comma 3 6 2 4" xfId="3371"/>
    <cellStyle name="Comma 3 6 2 4 2" xfId="4438"/>
    <cellStyle name="Comma 3 6 2 5" xfId="4946"/>
    <cellStyle name="Comma 3 6 2 5 2" xfId="6907"/>
    <cellStyle name="Comma 3 6 2 6" xfId="5527"/>
    <cellStyle name="Comma 3 6 2 7" xfId="7413"/>
    <cellStyle name="Comma 3 6 3" xfId="1058"/>
    <cellStyle name="Comma 3 6 3 2" xfId="1059"/>
    <cellStyle name="Comma 3 6 3 2 2" xfId="2638"/>
    <cellStyle name="Comma 3 6 3 2 3" xfId="8140"/>
    <cellStyle name="Comma 3 6 3 3" xfId="3528"/>
    <cellStyle name="Comma 3 6 3 3 2" xfId="4439"/>
    <cellStyle name="Comma 3 6 3 4" xfId="5092"/>
    <cellStyle name="Comma 3 6 3 4 2" xfId="6908"/>
    <cellStyle name="Comma 3 6 3 5" xfId="5673"/>
    <cellStyle name="Comma 3 6 3 6" xfId="7559"/>
    <cellStyle name="Comma 3 6 4" xfId="1060"/>
    <cellStyle name="Comma 3 6 4 2" xfId="7851"/>
    <cellStyle name="Comma 3 6 5" xfId="1061"/>
    <cellStyle name="Comma 3 6 5 2" xfId="2639"/>
    <cellStyle name="Comma 3 6 6" xfId="3226"/>
    <cellStyle name="Comma 3 6 6 2" xfId="4440"/>
    <cellStyle name="Comma 3 6 7" xfId="4803"/>
    <cellStyle name="Comma 3 6 7 2" xfId="6909"/>
    <cellStyle name="Comma 3 6 8" xfId="5384"/>
    <cellStyle name="Comma 3 6 9" xfId="7270"/>
    <cellStyle name="Comma 3 7" xfId="1062"/>
    <cellStyle name="Comma 3 7 2" xfId="1063"/>
    <cellStyle name="Comma 3 7 2 2" xfId="1064"/>
    <cellStyle name="Comma 3 7 2 2 2" xfId="2640"/>
    <cellStyle name="Comma 3 7 2 2 3" xfId="8160"/>
    <cellStyle name="Comma 3 7 2 3" xfId="3548"/>
    <cellStyle name="Comma 3 7 2 3 2" xfId="4441"/>
    <cellStyle name="Comma 3 7 2 4" xfId="5112"/>
    <cellStyle name="Comma 3 7 2 4 2" xfId="6910"/>
    <cellStyle name="Comma 3 7 2 5" xfId="5693"/>
    <cellStyle name="Comma 3 7 2 6" xfId="7579"/>
    <cellStyle name="Comma 3 7 3" xfId="1065"/>
    <cellStyle name="Comma 3 7 3 2" xfId="2641"/>
    <cellStyle name="Comma 3 7 3 3" xfId="7871"/>
    <cellStyle name="Comma 3 7 4" xfId="3246"/>
    <cellStyle name="Comma 3 7 4 2" xfId="4442"/>
    <cellStyle name="Comma 3 7 5" xfId="4823"/>
    <cellStyle name="Comma 3 7 5 2" xfId="6911"/>
    <cellStyle name="Comma 3 7 6" xfId="5404"/>
    <cellStyle name="Comma 3 7 7" xfId="7290"/>
    <cellStyle name="Comma 3 8" xfId="1066"/>
    <cellStyle name="Comma 3 8 2" xfId="1067"/>
    <cellStyle name="Comma 3 8 2 2" xfId="2642"/>
    <cellStyle name="Comma 3 8 2 3" xfId="8016"/>
    <cellStyle name="Comma 3 8 3" xfId="3398"/>
    <cellStyle name="Comma 3 8 3 2" xfId="4443"/>
    <cellStyle name="Comma 3 8 4" xfId="4968"/>
    <cellStyle name="Comma 3 8 4 2" xfId="6912"/>
    <cellStyle name="Comma 3 8 5" xfId="5549"/>
    <cellStyle name="Comma 3 8 6" xfId="7435"/>
    <cellStyle name="Comma 3 9" xfId="1068"/>
    <cellStyle name="Comma 3 9 2" xfId="1069"/>
    <cellStyle name="Comma 3 9 2 2" xfId="2643"/>
    <cellStyle name="Comma 3 9 2 3" xfId="8014"/>
    <cellStyle name="Comma 3 9 3" xfId="3394"/>
    <cellStyle name="Comma 3 9 3 2" xfId="4444"/>
    <cellStyle name="Comma 3 9 4" xfId="4966"/>
    <cellStyle name="Comma 3 9 4 2" xfId="6913"/>
    <cellStyle name="Comma 3 9 5" xfId="5547"/>
    <cellStyle name="Comma 3 9 6" xfId="7433"/>
    <cellStyle name="Comma 4" xfId="1070"/>
    <cellStyle name="Comma 4 2" xfId="1071"/>
    <cellStyle name="Comma 4 3" xfId="4445"/>
    <cellStyle name="Comma 4 4" xfId="8655"/>
    <cellStyle name="Comma 5" xfId="1072"/>
    <cellStyle name="Comma 5 2" xfId="8311"/>
    <cellStyle name="Comma 5 2 2" xfId="8671"/>
    <cellStyle name="Comma 5 3" xfId="8669"/>
    <cellStyle name="Comma 6" xfId="1073"/>
    <cellStyle name="Comma 6 2" xfId="8312"/>
    <cellStyle name="Comma 7" xfId="1074"/>
    <cellStyle name="Comma 7 2" xfId="8313"/>
    <cellStyle name="Comma 8" xfId="1075"/>
    <cellStyle name="Comma 8 2" xfId="1076"/>
    <cellStyle name="Comma 8 3" xfId="4446"/>
    <cellStyle name="Comma 9" xfId="1077"/>
    <cellStyle name="Comma 9 2" xfId="1078"/>
    <cellStyle name="Comma 9 2 2" xfId="2645"/>
    <cellStyle name="Comma 9 3" xfId="2644"/>
    <cellStyle name="Comma 9 4" xfId="4447"/>
    <cellStyle name="Comma0" xfId="1079"/>
    <cellStyle name="Comma0 2" xfId="8314"/>
    <cellStyle name="Currency" xfId="2" builtinId="4"/>
    <cellStyle name="Currency 10" xfId="1080"/>
    <cellStyle name="Currency 11" xfId="1081"/>
    <cellStyle name="Currency 11 2" xfId="1082"/>
    <cellStyle name="Currency 11 3" xfId="4448"/>
    <cellStyle name="Currency 12" xfId="4449"/>
    <cellStyle name="Currency 13" xfId="8586"/>
    <cellStyle name="Currency 2" xfId="50"/>
    <cellStyle name="Currency 2 2" xfId="1083"/>
    <cellStyle name="Currency 2 2 2" xfId="1084"/>
    <cellStyle name="Currency 2 2 3" xfId="4450"/>
    <cellStyle name="Currency 2 2 4" xfId="8315"/>
    <cellStyle name="Currency 2 3" xfId="1804"/>
    <cellStyle name="Currency 2 3 2" xfId="4451"/>
    <cellStyle name="Currency 2 3 3" xfId="8316"/>
    <cellStyle name="Currency 3" xfId="46"/>
    <cellStyle name="Currency 3 10" xfId="1086"/>
    <cellStyle name="Currency 3 11" xfId="1087"/>
    <cellStyle name="Currency 3 11 2" xfId="4452"/>
    <cellStyle name="Currency 3 11 3" xfId="8317"/>
    <cellStyle name="Currency 3 12" xfId="1088"/>
    <cellStyle name="Currency 3 12 2" xfId="4454"/>
    <cellStyle name="Currency 3 12 3" xfId="4453"/>
    <cellStyle name="Currency 3 12 4" xfId="8399"/>
    <cellStyle name="Currency 3 13" xfId="1089"/>
    <cellStyle name="Currency 3 13 2" xfId="8488"/>
    <cellStyle name="Currency 3 14" xfId="1090"/>
    <cellStyle name="Currency 3 14 2" xfId="1091"/>
    <cellStyle name="Currency 3 14 2 2" xfId="2648"/>
    <cellStyle name="Currency 3 14 3" xfId="2647"/>
    <cellStyle name="Currency 3 14 4" xfId="8577"/>
    <cellStyle name="Currency 3 15" xfId="1092"/>
    <cellStyle name="Currency 3 15 2" xfId="2649"/>
    <cellStyle name="Currency 3 15 3" xfId="7729"/>
    <cellStyle name="Currency 3 16" xfId="1093"/>
    <cellStyle name="Currency 3 16 2" xfId="2650"/>
    <cellStyle name="Currency 3 17" xfId="1094"/>
    <cellStyle name="Currency 3 17 2" xfId="2651"/>
    <cellStyle name="Currency 3 18" xfId="1095"/>
    <cellStyle name="Currency 3 18 2" xfId="2652"/>
    <cellStyle name="Currency 3 19" xfId="1096"/>
    <cellStyle name="Currency 3 19 2" xfId="2653"/>
    <cellStyle name="Currency 3 2" xfId="1097"/>
    <cellStyle name="Currency 3 2 10" xfId="2654"/>
    <cellStyle name="Currency 3 2 11" xfId="2988"/>
    <cellStyle name="Currency 3 2 11 2" xfId="4455"/>
    <cellStyle name="Currency 3 2 11 3" xfId="6914"/>
    <cellStyle name="Currency 3 2 12" xfId="3145"/>
    <cellStyle name="Currency 3 2 13" xfId="4738"/>
    <cellStyle name="Currency 3 2 14" xfId="5319"/>
    <cellStyle name="Currency 3 2 15" xfId="7205"/>
    <cellStyle name="Currency 3 2 2" xfId="1098"/>
    <cellStyle name="Currency 3 2 2 2" xfId="1099"/>
    <cellStyle name="Currency 3 2 2 2 2" xfId="1100"/>
    <cellStyle name="Currency 3 2 2 2 2 2" xfId="1101"/>
    <cellStyle name="Currency 3 2 2 2 2 2 2" xfId="2655"/>
    <cellStyle name="Currency 3 2 2 2 2 2 3" xfId="8264"/>
    <cellStyle name="Currency 3 2 2 2 2 3" xfId="3652"/>
    <cellStyle name="Currency 3 2 2 2 2 3 2" xfId="4456"/>
    <cellStyle name="Currency 3 2 2 2 2 4" xfId="5216"/>
    <cellStyle name="Currency 3 2 2 2 2 4 2" xfId="6915"/>
    <cellStyle name="Currency 3 2 2 2 2 5" xfId="5797"/>
    <cellStyle name="Currency 3 2 2 2 2 6" xfId="7683"/>
    <cellStyle name="Currency 3 2 2 2 3" xfId="1102"/>
    <cellStyle name="Currency 3 2 2 2 3 2" xfId="2656"/>
    <cellStyle name="Currency 3 2 2 2 3 3" xfId="7975"/>
    <cellStyle name="Currency 3 2 2 2 4" xfId="3352"/>
    <cellStyle name="Currency 3 2 2 2 4 2" xfId="4457"/>
    <cellStyle name="Currency 3 2 2 2 5" xfId="4927"/>
    <cellStyle name="Currency 3 2 2 2 5 2" xfId="6916"/>
    <cellStyle name="Currency 3 2 2 2 6" xfId="5508"/>
    <cellStyle name="Currency 3 2 2 2 7" xfId="7394"/>
    <cellStyle name="Currency 3 2 2 3" xfId="1103"/>
    <cellStyle name="Currency 3 2 2 3 2" xfId="1104"/>
    <cellStyle name="Currency 3 2 2 3 2 2" xfId="2657"/>
    <cellStyle name="Currency 3 2 2 3 2 3" xfId="8121"/>
    <cellStyle name="Currency 3 2 2 3 3" xfId="3509"/>
    <cellStyle name="Currency 3 2 2 3 3 2" xfId="4458"/>
    <cellStyle name="Currency 3 2 2 3 4" xfId="5073"/>
    <cellStyle name="Currency 3 2 2 3 4 2" xfId="6917"/>
    <cellStyle name="Currency 3 2 2 3 5" xfId="5654"/>
    <cellStyle name="Currency 3 2 2 3 6" xfId="7540"/>
    <cellStyle name="Currency 3 2 2 4" xfId="1105"/>
    <cellStyle name="Currency 3 2 2 4 2" xfId="8468"/>
    <cellStyle name="Currency 3 2 2 5" xfId="1106"/>
    <cellStyle name="Currency 3 2 2 5 2" xfId="2658"/>
    <cellStyle name="Currency 3 2 2 5 3" xfId="8557"/>
    <cellStyle name="Currency 3 2 2 6" xfId="3207"/>
    <cellStyle name="Currency 3 2 2 6 2" xfId="4459"/>
    <cellStyle name="Currency 3 2 2 6 3" xfId="7832"/>
    <cellStyle name="Currency 3 2 2 7" xfId="4784"/>
    <cellStyle name="Currency 3 2 2 7 2" xfId="6918"/>
    <cellStyle name="Currency 3 2 2 8" xfId="5365"/>
    <cellStyle name="Currency 3 2 2 9" xfId="7251"/>
    <cellStyle name="Currency 3 2 3" xfId="1107"/>
    <cellStyle name="Currency 3 2 3 2" xfId="1108"/>
    <cellStyle name="Currency 3 2 3 2 2" xfId="1109"/>
    <cellStyle name="Currency 3 2 3 2 2 2" xfId="2659"/>
    <cellStyle name="Currency 3 2 3 2 2 3" xfId="8218"/>
    <cellStyle name="Currency 3 2 3 2 3" xfId="3606"/>
    <cellStyle name="Currency 3 2 3 2 3 2" xfId="4460"/>
    <cellStyle name="Currency 3 2 3 2 4" xfId="5170"/>
    <cellStyle name="Currency 3 2 3 2 4 2" xfId="6919"/>
    <cellStyle name="Currency 3 2 3 2 5" xfId="5751"/>
    <cellStyle name="Currency 3 2 3 2 6" xfId="7637"/>
    <cellStyle name="Currency 3 2 3 3" xfId="1110"/>
    <cellStyle name="Currency 3 2 3 3 2" xfId="2660"/>
    <cellStyle name="Currency 3 2 3 3 3" xfId="7929"/>
    <cellStyle name="Currency 3 2 3 4" xfId="3306"/>
    <cellStyle name="Currency 3 2 3 4 2" xfId="4461"/>
    <cellStyle name="Currency 3 2 3 5" xfId="4881"/>
    <cellStyle name="Currency 3 2 3 5 2" xfId="6920"/>
    <cellStyle name="Currency 3 2 3 6" xfId="5462"/>
    <cellStyle name="Currency 3 2 3 7" xfId="7348"/>
    <cellStyle name="Currency 3 2 4" xfId="1111"/>
    <cellStyle name="Currency 3 2 4 2" xfId="1112"/>
    <cellStyle name="Currency 3 2 4 2 2" xfId="2661"/>
    <cellStyle name="Currency 3 2 4 2 3" xfId="8075"/>
    <cellStyle name="Currency 3 2 4 3" xfId="3463"/>
    <cellStyle name="Currency 3 2 4 3 2" xfId="4462"/>
    <cellStyle name="Currency 3 2 4 4" xfId="5027"/>
    <cellStyle name="Currency 3 2 4 4 2" xfId="6921"/>
    <cellStyle name="Currency 3 2 4 5" xfId="5608"/>
    <cellStyle name="Currency 3 2 4 6" xfId="7494"/>
    <cellStyle name="Currency 3 2 5" xfId="1113"/>
    <cellStyle name="Currency 3 2 5 2" xfId="1114"/>
    <cellStyle name="Currency 3 2 5 2 2" xfId="2663"/>
    <cellStyle name="Currency 3 2 5 3" xfId="2662"/>
    <cellStyle name="Currency 3 2 5 4" xfId="8318"/>
    <cellStyle name="Currency 3 2 6" xfId="1115"/>
    <cellStyle name="Currency 3 2 6 2" xfId="8422"/>
    <cellStyle name="Currency 3 2 7" xfId="1116"/>
    <cellStyle name="Currency 3 2 7 2" xfId="2664"/>
    <cellStyle name="Currency 3 2 7 3" xfId="8511"/>
    <cellStyle name="Currency 3 2 8" xfId="1117"/>
    <cellStyle name="Currency 3 2 8 2" xfId="2665"/>
    <cellStyle name="Currency 3 2 8 3" xfId="7786"/>
    <cellStyle name="Currency 3 2 9" xfId="1830"/>
    <cellStyle name="Currency 3 2 9 2" xfId="4463"/>
    <cellStyle name="Currency 3 2 9 3" xfId="6922"/>
    <cellStyle name="Currency 3 20" xfId="1118"/>
    <cellStyle name="Currency 3 20 2" xfId="2666"/>
    <cellStyle name="Currency 3 21" xfId="1776"/>
    <cellStyle name="Currency 3 21 2" xfId="3013"/>
    <cellStyle name="Currency 3 21 3" xfId="4464"/>
    <cellStyle name="Currency 3 21 4" xfId="6923"/>
    <cellStyle name="Currency 3 22" xfId="1806"/>
    <cellStyle name="Currency 3 22 2" xfId="4465"/>
    <cellStyle name="Currency 3 22 3" xfId="6924"/>
    <cellStyle name="Currency 3 23" xfId="2646"/>
    <cellStyle name="Currency 3 24" xfId="3053"/>
    <cellStyle name="Currency 3 25" xfId="4681"/>
    <cellStyle name="Currency 3 26" xfId="5262"/>
    <cellStyle name="Currency 3 27" xfId="7118"/>
    <cellStyle name="Currency 3 28" xfId="7148"/>
    <cellStyle name="Currency 3 29" xfId="1085"/>
    <cellStyle name="Currency 3 3" xfId="1119"/>
    <cellStyle name="Currency 3 3 2" xfId="1120"/>
    <cellStyle name="Currency 3 3 2 2" xfId="1121"/>
    <cellStyle name="Currency 3 3 2 2 2" xfId="1122"/>
    <cellStyle name="Currency 3 3 2 2 2 2" xfId="2667"/>
    <cellStyle name="Currency 3 3 2 2 2 3" xfId="8241"/>
    <cellStyle name="Currency 3 3 2 2 3" xfId="3629"/>
    <cellStyle name="Currency 3 3 2 2 3 2" xfId="4466"/>
    <cellStyle name="Currency 3 3 2 2 4" xfId="5193"/>
    <cellStyle name="Currency 3 3 2 2 4 2" xfId="6925"/>
    <cellStyle name="Currency 3 3 2 2 5" xfId="5774"/>
    <cellStyle name="Currency 3 3 2 2 6" xfId="7660"/>
    <cellStyle name="Currency 3 3 2 3" xfId="1123"/>
    <cellStyle name="Currency 3 3 2 3 2" xfId="2668"/>
    <cellStyle name="Currency 3 3 2 3 3" xfId="7952"/>
    <cellStyle name="Currency 3 3 2 4" xfId="3329"/>
    <cellStyle name="Currency 3 3 2 4 2" xfId="4467"/>
    <cellStyle name="Currency 3 3 2 5" xfId="4904"/>
    <cellStyle name="Currency 3 3 2 5 2" xfId="6926"/>
    <cellStyle name="Currency 3 3 2 6" xfId="5485"/>
    <cellStyle name="Currency 3 3 2 7" xfId="7371"/>
    <cellStyle name="Currency 3 3 3" xfId="1124"/>
    <cellStyle name="Currency 3 3 3 2" xfId="1125"/>
    <cellStyle name="Currency 3 3 3 2 2" xfId="2669"/>
    <cellStyle name="Currency 3 3 3 2 3" xfId="8098"/>
    <cellStyle name="Currency 3 3 3 3" xfId="3486"/>
    <cellStyle name="Currency 3 3 3 3 2" xfId="4468"/>
    <cellStyle name="Currency 3 3 3 4" xfId="5050"/>
    <cellStyle name="Currency 3 3 3 4 2" xfId="6927"/>
    <cellStyle name="Currency 3 3 3 5" xfId="5631"/>
    <cellStyle name="Currency 3 3 3 6" xfId="7517"/>
    <cellStyle name="Currency 3 3 4" xfId="1126"/>
    <cellStyle name="Currency 3 3 4 2" xfId="4469"/>
    <cellStyle name="Currency 3 3 4 3" xfId="8319"/>
    <cellStyle name="Currency 3 3 5" xfId="1127"/>
    <cellStyle name="Currency 3 3 5 2" xfId="2670"/>
    <cellStyle name="Currency 3 3 5 3" xfId="8445"/>
    <cellStyle name="Currency 3 3 6" xfId="3182"/>
    <cellStyle name="Currency 3 3 6 2" xfId="6928"/>
    <cellStyle name="Currency 3 3 6 3" xfId="8534"/>
    <cellStyle name="Currency 3 3 7" xfId="4761"/>
    <cellStyle name="Currency 3 3 7 2" xfId="7809"/>
    <cellStyle name="Currency 3 3 8" xfId="5342"/>
    <cellStyle name="Currency 3 3 9" xfId="7228"/>
    <cellStyle name="Currency 3 4" xfId="1128"/>
    <cellStyle name="Currency 3 4 2" xfId="1129"/>
    <cellStyle name="Currency 3 4 2 2" xfId="1130"/>
    <cellStyle name="Currency 3 4 2 2 2" xfId="1131"/>
    <cellStyle name="Currency 3 4 2 2 2 2" xfId="2671"/>
    <cellStyle name="Currency 3 4 2 2 2 3" xfId="8195"/>
    <cellStyle name="Currency 3 4 2 2 3" xfId="3583"/>
    <cellStyle name="Currency 3 4 2 2 3 2" xfId="4470"/>
    <cellStyle name="Currency 3 4 2 2 4" xfId="5147"/>
    <cellStyle name="Currency 3 4 2 2 4 2" xfId="6929"/>
    <cellStyle name="Currency 3 4 2 2 5" xfId="5728"/>
    <cellStyle name="Currency 3 4 2 2 6" xfId="7614"/>
    <cellStyle name="Currency 3 4 2 3" xfId="1132"/>
    <cellStyle name="Currency 3 4 2 3 2" xfId="2672"/>
    <cellStyle name="Currency 3 4 2 3 3" xfId="7906"/>
    <cellStyle name="Currency 3 4 2 4" xfId="3283"/>
    <cellStyle name="Currency 3 4 2 4 2" xfId="4471"/>
    <cellStyle name="Currency 3 4 2 5" xfId="4858"/>
    <cellStyle name="Currency 3 4 2 5 2" xfId="6930"/>
    <cellStyle name="Currency 3 4 2 6" xfId="5439"/>
    <cellStyle name="Currency 3 4 2 7" xfId="7325"/>
    <cellStyle name="Currency 3 4 3" xfId="1133"/>
    <cellStyle name="Currency 3 4 3 2" xfId="1134"/>
    <cellStyle name="Currency 3 4 3 2 2" xfId="2673"/>
    <cellStyle name="Currency 3 4 3 2 3" xfId="8055"/>
    <cellStyle name="Currency 3 4 3 3" xfId="3443"/>
    <cellStyle name="Currency 3 4 3 3 2" xfId="4472"/>
    <cellStyle name="Currency 3 4 3 4" xfId="5007"/>
    <cellStyle name="Currency 3 4 3 4 2" xfId="6931"/>
    <cellStyle name="Currency 3 4 3 5" xfId="5588"/>
    <cellStyle name="Currency 3 4 3 6" xfId="7474"/>
    <cellStyle name="Currency 3 4 4" xfId="1135"/>
    <cellStyle name="Currency 3 4 4 2" xfId="7763"/>
    <cellStyle name="Currency 3 4 5" xfId="1136"/>
    <cellStyle name="Currency 3 4 5 2" xfId="2674"/>
    <cellStyle name="Currency 3 4 6" xfId="3114"/>
    <cellStyle name="Currency 3 4 6 2" xfId="4473"/>
    <cellStyle name="Currency 3 4 7" xfId="4715"/>
    <cellStyle name="Currency 3 4 7 2" xfId="6932"/>
    <cellStyle name="Currency 3 4 8" xfId="5296"/>
    <cellStyle name="Currency 3 4 9" xfId="7182"/>
    <cellStyle name="Currency 3 5" xfId="1137"/>
    <cellStyle name="Currency 3 5 2" xfId="1138"/>
    <cellStyle name="Currency 3 5 2 2" xfId="1139"/>
    <cellStyle name="Currency 3 5 2 2 2" xfId="1140"/>
    <cellStyle name="Currency 3 5 2 2 2 2" xfId="2675"/>
    <cellStyle name="Currency 3 5 2 2 2 3" xfId="8178"/>
    <cellStyle name="Currency 3 5 2 2 3" xfId="3566"/>
    <cellStyle name="Currency 3 5 2 2 3 2" xfId="4474"/>
    <cellStyle name="Currency 3 5 2 2 4" xfId="5130"/>
    <cellStyle name="Currency 3 5 2 2 4 2" xfId="6933"/>
    <cellStyle name="Currency 3 5 2 2 5" xfId="5711"/>
    <cellStyle name="Currency 3 5 2 2 6" xfId="7597"/>
    <cellStyle name="Currency 3 5 2 3" xfId="1141"/>
    <cellStyle name="Currency 3 5 2 3 2" xfId="2676"/>
    <cellStyle name="Currency 3 5 2 3 3" xfId="7889"/>
    <cellStyle name="Currency 3 5 2 4" xfId="3266"/>
    <cellStyle name="Currency 3 5 2 4 2" xfId="4475"/>
    <cellStyle name="Currency 3 5 2 5" xfId="4841"/>
    <cellStyle name="Currency 3 5 2 5 2" xfId="6934"/>
    <cellStyle name="Currency 3 5 2 6" xfId="5422"/>
    <cellStyle name="Currency 3 5 2 7" xfId="7308"/>
    <cellStyle name="Currency 3 5 3" xfId="1142"/>
    <cellStyle name="Currency 3 5 3 2" xfId="1143"/>
    <cellStyle name="Currency 3 5 3 2 2" xfId="2677"/>
    <cellStyle name="Currency 3 5 3 2 3" xfId="8038"/>
    <cellStyle name="Currency 3 5 3 3" xfId="3426"/>
    <cellStyle name="Currency 3 5 3 3 2" xfId="4476"/>
    <cellStyle name="Currency 3 5 3 4" xfId="4990"/>
    <cellStyle name="Currency 3 5 3 4 2" xfId="6935"/>
    <cellStyle name="Currency 3 5 3 5" xfId="5571"/>
    <cellStyle name="Currency 3 5 3 6" xfId="7457"/>
    <cellStyle name="Currency 3 5 4" xfId="1144"/>
    <cellStyle name="Currency 3 5 4 2" xfId="7746"/>
    <cellStyle name="Currency 3 5 5" xfId="1145"/>
    <cellStyle name="Currency 3 5 5 2" xfId="2678"/>
    <cellStyle name="Currency 3 5 6" xfId="3097"/>
    <cellStyle name="Currency 3 5 6 2" xfId="4477"/>
    <cellStyle name="Currency 3 5 7" xfId="4698"/>
    <cellStyle name="Currency 3 5 7 2" xfId="6936"/>
    <cellStyle name="Currency 3 5 8" xfId="5279"/>
    <cellStyle name="Currency 3 5 9" xfId="7165"/>
    <cellStyle name="Currency 3 6" xfId="1146"/>
    <cellStyle name="Currency 3 6 2" xfId="1147"/>
    <cellStyle name="Currency 3 6 2 2" xfId="1148"/>
    <cellStyle name="Currency 3 6 2 2 2" xfId="1149"/>
    <cellStyle name="Currency 3 6 2 2 2 2" xfId="2679"/>
    <cellStyle name="Currency 3 6 2 2 2 3" xfId="8284"/>
    <cellStyle name="Currency 3 6 2 2 3" xfId="3672"/>
    <cellStyle name="Currency 3 6 2 2 3 2" xfId="4478"/>
    <cellStyle name="Currency 3 6 2 2 4" xfId="5236"/>
    <cellStyle name="Currency 3 6 2 2 4 2" xfId="6937"/>
    <cellStyle name="Currency 3 6 2 2 5" xfId="5817"/>
    <cellStyle name="Currency 3 6 2 2 6" xfId="7703"/>
    <cellStyle name="Currency 3 6 2 3" xfId="1150"/>
    <cellStyle name="Currency 3 6 2 3 2" xfId="2680"/>
    <cellStyle name="Currency 3 6 2 3 3" xfId="7995"/>
    <cellStyle name="Currency 3 6 2 4" xfId="3372"/>
    <cellStyle name="Currency 3 6 2 4 2" xfId="4479"/>
    <cellStyle name="Currency 3 6 2 5" xfId="4947"/>
    <cellStyle name="Currency 3 6 2 5 2" xfId="6938"/>
    <cellStyle name="Currency 3 6 2 6" xfId="5528"/>
    <cellStyle name="Currency 3 6 2 7" xfId="7414"/>
    <cellStyle name="Currency 3 6 3" xfId="1151"/>
    <cellStyle name="Currency 3 6 3 2" xfId="1152"/>
    <cellStyle name="Currency 3 6 3 2 2" xfId="2681"/>
    <cellStyle name="Currency 3 6 3 2 3" xfId="8141"/>
    <cellStyle name="Currency 3 6 3 3" xfId="3529"/>
    <cellStyle name="Currency 3 6 3 3 2" xfId="4480"/>
    <cellStyle name="Currency 3 6 3 4" xfId="5093"/>
    <cellStyle name="Currency 3 6 3 4 2" xfId="6939"/>
    <cellStyle name="Currency 3 6 3 5" xfId="5674"/>
    <cellStyle name="Currency 3 6 3 6" xfId="7560"/>
    <cellStyle name="Currency 3 6 4" xfId="1153"/>
    <cellStyle name="Currency 3 6 4 2" xfId="7852"/>
    <cellStyle name="Currency 3 6 5" xfId="1154"/>
    <cellStyle name="Currency 3 6 5 2" xfId="2682"/>
    <cellStyle name="Currency 3 6 6" xfId="3227"/>
    <cellStyle name="Currency 3 6 6 2" xfId="4481"/>
    <cellStyle name="Currency 3 6 7" xfId="4804"/>
    <cellStyle name="Currency 3 6 7 2" xfId="6940"/>
    <cellStyle name="Currency 3 6 8" xfId="5385"/>
    <cellStyle name="Currency 3 6 9" xfId="7271"/>
    <cellStyle name="Currency 3 7" xfId="1155"/>
    <cellStyle name="Currency 3 7 2" xfId="1156"/>
    <cellStyle name="Currency 3 7 2 2" xfId="1157"/>
    <cellStyle name="Currency 3 7 2 2 2" xfId="2683"/>
    <cellStyle name="Currency 3 7 2 2 3" xfId="8161"/>
    <cellStyle name="Currency 3 7 2 3" xfId="3549"/>
    <cellStyle name="Currency 3 7 2 3 2" xfId="4482"/>
    <cellStyle name="Currency 3 7 2 4" xfId="5113"/>
    <cellStyle name="Currency 3 7 2 4 2" xfId="6941"/>
    <cellStyle name="Currency 3 7 2 5" xfId="5694"/>
    <cellStyle name="Currency 3 7 2 6" xfId="7580"/>
    <cellStyle name="Currency 3 7 3" xfId="1158"/>
    <cellStyle name="Currency 3 7 3 2" xfId="2684"/>
    <cellStyle name="Currency 3 7 3 3" xfId="7872"/>
    <cellStyle name="Currency 3 7 4" xfId="3248"/>
    <cellStyle name="Currency 3 7 4 2" xfId="4483"/>
    <cellStyle name="Currency 3 7 5" xfId="4824"/>
    <cellStyle name="Currency 3 7 5 2" xfId="6942"/>
    <cellStyle name="Currency 3 7 6" xfId="5405"/>
    <cellStyle name="Currency 3 7 7" xfId="7291"/>
    <cellStyle name="Currency 3 8" xfId="1159"/>
    <cellStyle name="Currency 3 8 2" xfId="1160"/>
    <cellStyle name="Currency 3 8 2 2" xfId="2685"/>
    <cellStyle name="Currency 3 8 2 3" xfId="8017"/>
    <cellStyle name="Currency 3 8 3" xfId="3400"/>
    <cellStyle name="Currency 3 8 3 2" xfId="4484"/>
    <cellStyle name="Currency 3 8 4" xfId="4969"/>
    <cellStyle name="Currency 3 8 4 2" xfId="6943"/>
    <cellStyle name="Currency 3 8 5" xfId="5550"/>
    <cellStyle name="Currency 3 8 6" xfId="7436"/>
    <cellStyle name="Currency 3 9" xfId="1161"/>
    <cellStyle name="Currency 3 9 2" xfId="1162"/>
    <cellStyle name="Currency 3 9 2 2" xfId="2686"/>
    <cellStyle name="Currency 3 9 2 3" xfId="8025"/>
    <cellStyle name="Currency 3 9 3" xfId="3413"/>
    <cellStyle name="Currency 3 9 3 2" xfId="4485"/>
    <cellStyle name="Currency 3 9 4" xfId="4977"/>
    <cellStyle name="Currency 3 9 4 2" xfId="6944"/>
    <cellStyle name="Currency 3 9 5" xfId="5558"/>
    <cellStyle name="Currency 3 9 6" xfId="7444"/>
    <cellStyle name="Currency 4" xfId="1163"/>
    <cellStyle name="Currency 4 2" xfId="1164"/>
    <cellStyle name="Currency 4 2 2" xfId="1165"/>
    <cellStyle name="Currency 4 2 3" xfId="4486"/>
    <cellStyle name="Currency 4 2 4" xfId="8320"/>
    <cellStyle name="Currency 4 3" xfId="1166"/>
    <cellStyle name="Currency 4 4" xfId="1167"/>
    <cellStyle name="Currency 4 5" xfId="4487"/>
    <cellStyle name="Currency 4 6" xfId="8658"/>
    <cellStyle name="Currency 5" xfId="1168"/>
    <cellStyle name="Currency 5 10" xfId="7190"/>
    <cellStyle name="Currency 5 11" xfId="8664"/>
    <cellStyle name="Currency 5 2" xfId="1169"/>
    <cellStyle name="Currency 5 2 2" xfId="1170"/>
    <cellStyle name="Currency 5 2 2 2" xfId="1171"/>
    <cellStyle name="Currency 5 2 2 2 2" xfId="1172"/>
    <cellStyle name="Currency 5 2 2 2 2 2" xfId="2687"/>
    <cellStyle name="Currency 5 2 2 2 2 3" xfId="8249"/>
    <cellStyle name="Currency 5 2 2 2 3" xfId="3637"/>
    <cellStyle name="Currency 5 2 2 2 3 2" xfId="4488"/>
    <cellStyle name="Currency 5 2 2 2 4" xfId="5201"/>
    <cellStyle name="Currency 5 2 2 2 4 2" xfId="6945"/>
    <cellStyle name="Currency 5 2 2 2 5" xfId="5782"/>
    <cellStyle name="Currency 5 2 2 2 6" xfId="7668"/>
    <cellStyle name="Currency 5 2 2 3" xfId="1173"/>
    <cellStyle name="Currency 5 2 2 3 2" xfId="2688"/>
    <cellStyle name="Currency 5 2 2 3 3" xfId="7960"/>
    <cellStyle name="Currency 5 2 2 4" xfId="3337"/>
    <cellStyle name="Currency 5 2 2 4 2" xfId="4489"/>
    <cellStyle name="Currency 5 2 2 5" xfId="4912"/>
    <cellStyle name="Currency 5 2 2 5 2" xfId="6946"/>
    <cellStyle name="Currency 5 2 2 6" xfId="5493"/>
    <cellStyle name="Currency 5 2 2 7" xfId="7379"/>
    <cellStyle name="Currency 5 2 3" xfId="1174"/>
    <cellStyle name="Currency 5 2 3 2" xfId="1175"/>
    <cellStyle name="Currency 5 2 3 2 2" xfId="2689"/>
    <cellStyle name="Currency 5 2 3 2 3" xfId="8106"/>
    <cellStyle name="Currency 5 2 3 3" xfId="3494"/>
    <cellStyle name="Currency 5 2 3 3 2" xfId="4490"/>
    <cellStyle name="Currency 5 2 3 4" xfId="5058"/>
    <cellStyle name="Currency 5 2 3 4 2" xfId="6947"/>
    <cellStyle name="Currency 5 2 3 5" xfId="5639"/>
    <cellStyle name="Currency 5 2 3 6" xfId="7525"/>
    <cellStyle name="Currency 5 2 4" xfId="1176"/>
    <cellStyle name="Currency 5 2 4 2" xfId="2690"/>
    <cellStyle name="Currency 5 2 4 3" xfId="8453"/>
    <cellStyle name="Currency 5 2 5" xfId="3192"/>
    <cellStyle name="Currency 5 2 5 2" xfId="4491"/>
    <cellStyle name="Currency 5 2 5 3" xfId="8542"/>
    <cellStyle name="Currency 5 2 6" xfId="4769"/>
    <cellStyle name="Currency 5 2 6 2" xfId="6948"/>
    <cellStyle name="Currency 5 2 6 3" xfId="7817"/>
    <cellStyle name="Currency 5 2 7" xfId="5350"/>
    <cellStyle name="Currency 5 2 8" xfId="7236"/>
    <cellStyle name="Currency 5 3" xfId="1177"/>
    <cellStyle name="Currency 5 3 2" xfId="1178"/>
    <cellStyle name="Currency 5 3 2 2" xfId="1179"/>
    <cellStyle name="Currency 5 3 2 2 2" xfId="2691"/>
    <cellStyle name="Currency 5 3 2 2 3" xfId="8203"/>
    <cellStyle name="Currency 5 3 2 3" xfId="3591"/>
    <cellStyle name="Currency 5 3 2 3 2" xfId="4492"/>
    <cellStyle name="Currency 5 3 2 4" xfId="5155"/>
    <cellStyle name="Currency 5 3 2 4 2" xfId="6949"/>
    <cellStyle name="Currency 5 3 2 5" xfId="5736"/>
    <cellStyle name="Currency 5 3 2 6" xfId="7622"/>
    <cellStyle name="Currency 5 3 3" xfId="1180"/>
    <cellStyle name="Currency 5 3 3 2" xfId="2692"/>
    <cellStyle name="Currency 5 3 3 3" xfId="7914"/>
    <cellStyle name="Currency 5 3 4" xfId="3291"/>
    <cellStyle name="Currency 5 3 4 2" xfId="4493"/>
    <cellStyle name="Currency 5 3 5" xfId="4866"/>
    <cellStyle name="Currency 5 3 5 2" xfId="6950"/>
    <cellStyle name="Currency 5 3 6" xfId="5447"/>
    <cellStyle name="Currency 5 3 7" xfId="7333"/>
    <cellStyle name="Currency 5 4" xfId="1181"/>
    <cellStyle name="Currency 5 4 2" xfId="1182"/>
    <cellStyle name="Currency 5 4 2 2" xfId="2693"/>
    <cellStyle name="Currency 5 4 2 3" xfId="8060"/>
    <cellStyle name="Currency 5 4 3" xfId="3448"/>
    <cellStyle name="Currency 5 4 3 2" xfId="4494"/>
    <cellStyle name="Currency 5 4 4" xfId="5012"/>
    <cellStyle name="Currency 5 4 4 2" xfId="6951"/>
    <cellStyle name="Currency 5 4 5" xfId="5593"/>
    <cellStyle name="Currency 5 4 6" xfId="7479"/>
    <cellStyle name="Currency 5 5" xfId="1183"/>
    <cellStyle name="Currency 5 5 2" xfId="8321"/>
    <cellStyle name="Currency 5 6" xfId="1184"/>
    <cellStyle name="Currency 5 6 2" xfId="2694"/>
    <cellStyle name="Currency 5 6 3" xfId="8407"/>
    <cellStyle name="Currency 5 7" xfId="3122"/>
    <cellStyle name="Currency 5 7 2" xfId="4495"/>
    <cellStyle name="Currency 5 7 3" xfId="8496"/>
    <cellStyle name="Currency 5 8" xfId="4723"/>
    <cellStyle name="Currency 5 8 2" xfId="6952"/>
    <cellStyle name="Currency 5 8 3" xfId="7771"/>
    <cellStyle name="Currency 5 9" xfId="5304"/>
    <cellStyle name="Currency 6" xfId="1185"/>
    <cellStyle name="Currency 6 2" xfId="8322"/>
    <cellStyle name="Currency 6 3" xfId="8654"/>
    <cellStyle name="Currency 7" xfId="1186"/>
    <cellStyle name="Currency 8" xfId="1187"/>
    <cellStyle name="Currency 8 2" xfId="1188"/>
    <cellStyle name="Currency 8 2 2" xfId="1189"/>
    <cellStyle name="Currency 8 2 2 2" xfId="1190"/>
    <cellStyle name="Currency 8 2 2 2 2" xfId="2695"/>
    <cellStyle name="Currency 8 2 2 2 3" xfId="8226"/>
    <cellStyle name="Currency 8 2 2 3" xfId="3614"/>
    <cellStyle name="Currency 8 2 2 3 2" xfId="4496"/>
    <cellStyle name="Currency 8 2 2 4" xfId="5178"/>
    <cellStyle name="Currency 8 2 2 4 2" xfId="6953"/>
    <cellStyle name="Currency 8 2 2 5" xfId="5759"/>
    <cellStyle name="Currency 8 2 2 6" xfId="7645"/>
    <cellStyle name="Currency 8 2 3" xfId="1191"/>
    <cellStyle name="Currency 8 2 3 2" xfId="2696"/>
    <cellStyle name="Currency 8 2 3 3" xfId="7937"/>
    <cellStyle name="Currency 8 2 4" xfId="3314"/>
    <cellStyle name="Currency 8 2 4 2" xfId="4497"/>
    <cellStyle name="Currency 8 2 5" xfId="4889"/>
    <cellStyle name="Currency 8 2 5 2" xfId="6954"/>
    <cellStyle name="Currency 8 2 6" xfId="5470"/>
    <cellStyle name="Currency 8 2 7" xfId="7356"/>
    <cellStyle name="Currency 8 3" xfId="1192"/>
    <cellStyle name="Currency 8 3 2" xfId="1193"/>
    <cellStyle name="Currency 8 3 2 2" xfId="2697"/>
    <cellStyle name="Currency 8 3 2 3" xfId="8083"/>
    <cellStyle name="Currency 8 3 3" xfId="3471"/>
    <cellStyle name="Currency 8 3 3 2" xfId="4498"/>
    <cellStyle name="Currency 8 3 4" xfId="5035"/>
    <cellStyle name="Currency 8 3 4 2" xfId="6955"/>
    <cellStyle name="Currency 8 3 5" xfId="5616"/>
    <cellStyle name="Currency 8 3 6" xfId="7502"/>
    <cellStyle name="Currency 8 4" xfId="1194"/>
    <cellStyle name="Currency 8 4 2" xfId="2698"/>
    <cellStyle name="Currency 8 4 3" xfId="8430"/>
    <cellStyle name="Currency 8 5" xfId="3166"/>
    <cellStyle name="Currency 8 5 2" xfId="4499"/>
    <cellStyle name="Currency 8 5 3" xfId="8519"/>
    <cellStyle name="Currency 8 6" xfId="4746"/>
    <cellStyle name="Currency 8 6 2" xfId="6956"/>
    <cellStyle name="Currency 8 6 3" xfId="7794"/>
    <cellStyle name="Currency 8 7" xfId="5327"/>
    <cellStyle name="Currency 8 8" xfId="7213"/>
    <cellStyle name="Currency 9" xfId="1195"/>
    <cellStyle name="Currency0" xfId="1196"/>
    <cellStyle name="Currency0 2" xfId="8323"/>
    <cellStyle name="Date" xfId="1197"/>
    <cellStyle name="Date 2" xfId="1198"/>
    <cellStyle name="Date 2 2" xfId="8324"/>
    <cellStyle name="Explanatory Text" xfId="18" builtinId="53" customBuiltin="1"/>
    <cellStyle name="Explanatory Text 2" xfId="1199"/>
    <cellStyle name="Explanatory Text 2 2" xfId="8627"/>
    <cellStyle name="Fixed" xfId="1200"/>
    <cellStyle name="Fixed 2" xfId="8325"/>
    <cellStyle name="Good" xfId="9" builtinId="26" customBuiltin="1"/>
    <cellStyle name="Good 10" xfId="1202"/>
    <cellStyle name="Good 11" xfId="1203"/>
    <cellStyle name="Good 12" xfId="1777"/>
    <cellStyle name="Good 12 2" xfId="6957"/>
    <cellStyle name="Good 13" xfId="2699"/>
    <cellStyle name="Good 14" xfId="1201"/>
    <cellStyle name="Good 2" xfId="1204"/>
    <cellStyle name="Good 2 2" xfId="8617"/>
    <cellStyle name="Good 3" xfId="1205"/>
    <cellStyle name="Good 3 2" xfId="1206"/>
    <cellStyle name="Good 4" xfId="1207"/>
    <cellStyle name="Good 4 2" xfId="4501"/>
    <cellStyle name="Good 4 3" xfId="4500"/>
    <cellStyle name="Good 5" xfId="1208"/>
    <cellStyle name="Good 5 2" xfId="1209"/>
    <cellStyle name="Good 6" xfId="1210"/>
    <cellStyle name="Good 7" xfId="1211"/>
    <cellStyle name="Good 8" xfId="1212"/>
    <cellStyle name="Good 9" xfId="1213"/>
    <cellStyle name="Heading 1" xfId="5" builtinId="16" customBuiltin="1"/>
    <cellStyle name="Heading 1 2" xfId="1215"/>
    <cellStyle name="Heading 1 2 10" xfId="1216"/>
    <cellStyle name="Heading 1 2 10 2" xfId="2701"/>
    <cellStyle name="Heading 1 2 11" xfId="1217"/>
    <cellStyle name="Heading 1 2 11 2" xfId="2702"/>
    <cellStyle name="Heading 1 2 12" xfId="1218"/>
    <cellStyle name="Heading 1 2 12 2" xfId="2703"/>
    <cellStyle name="Heading 1 2 13" xfId="1219"/>
    <cellStyle name="Heading 1 2 13 2" xfId="6958"/>
    <cellStyle name="Heading 1 2 14" xfId="1778"/>
    <cellStyle name="Heading 1 2 14 2" xfId="6959"/>
    <cellStyle name="Heading 1 2 15" xfId="2700"/>
    <cellStyle name="Heading 1 2 16" xfId="8613"/>
    <cellStyle name="Heading 1 2 2" xfId="1220"/>
    <cellStyle name="Heading 1 2 2 2" xfId="1221"/>
    <cellStyle name="Heading 1 2 2 2 2" xfId="2704"/>
    <cellStyle name="Heading 1 2 2 3" xfId="2953"/>
    <cellStyle name="Heading 1 2 2 3 2" xfId="6960"/>
    <cellStyle name="Heading 1 2 2 4" xfId="3379"/>
    <cellStyle name="Heading 1 2 3" xfId="1222"/>
    <cellStyle name="Heading 1 2 3 2" xfId="1223"/>
    <cellStyle name="Heading 1 2 3 3" xfId="2705"/>
    <cellStyle name="Heading 1 2 4" xfId="1224"/>
    <cellStyle name="Heading 1 2 4 2" xfId="1225"/>
    <cellStyle name="Heading 1 2 4 3" xfId="4503"/>
    <cellStyle name="Heading 1 2 4 4" xfId="4502"/>
    <cellStyle name="Heading 1 2 5" xfId="1226"/>
    <cellStyle name="Heading 1 2 5 2" xfId="4505"/>
    <cellStyle name="Heading 1 2 5 3" xfId="4504"/>
    <cellStyle name="Heading 1 2 5 4" xfId="6961"/>
    <cellStyle name="Heading 1 2 6" xfId="1227"/>
    <cellStyle name="Heading 1 2 6 2" xfId="1228"/>
    <cellStyle name="Heading 1 2 6 2 2" xfId="2707"/>
    <cellStyle name="Heading 1 2 6 3" xfId="2706"/>
    <cellStyle name="Heading 1 2 7" xfId="1229"/>
    <cellStyle name="Heading 1 2 7 2" xfId="1230"/>
    <cellStyle name="Heading 1 2 7 2 2" xfId="2709"/>
    <cellStyle name="Heading 1 2 7 3" xfId="2708"/>
    <cellStyle name="Heading 1 2 8" xfId="1231"/>
    <cellStyle name="Heading 1 2 8 2" xfId="2710"/>
    <cellStyle name="Heading 1 2 9" xfId="1232"/>
    <cellStyle name="Heading 1 2 9 2" xfId="2711"/>
    <cellStyle name="Heading 1 3" xfId="1233"/>
    <cellStyle name="Heading 1 3 2" xfId="8659"/>
    <cellStyle name="Heading 1 4" xfId="1234"/>
    <cellStyle name="Heading 1 5" xfId="1235"/>
    <cellStyle name="Heading 1 6" xfId="1236"/>
    <cellStyle name="Heading 1 7" xfId="1237"/>
    <cellStyle name="Heading 1 8" xfId="1214"/>
    <cellStyle name="Heading 2" xfId="6" builtinId="17" customBuiltin="1"/>
    <cellStyle name="Heading 2 2" xfId="1239"/>
    <cellStyle name="Heading 2 2 10" xfId="1240"/>
    <cellStyle name="Heading 2 2 10 2" xfId="2713"/>
    <cellStyle name="Heading 2 2 11" xfId="1241"/>
    <cellStyle name="Heading 2 2 11 2" xfId="2714"/>
    <cellStyle name="Heading 2 2 12" xfId="1242"/>
    <cellStyle name="Heading 2 2 12 2" xfId="2715"/>
    <cellStyle name="Heading 2 2 13" xfId="1243"/>
    <cellStyle name="Heading 2 2 13 2" xfId="6962"/>
    <cellStyle name="Heading 2 2 14" xfId="1779"/>
    <cellStyle name="Heading 2 2 14 2" xfId="6963"/>
    <cellStyle name="Heading 2 2 15" xfId="2712"/>
    <cellStyle name="Heading 2 2 16" xfId="8614"/>
    <cellStyle name="Heading 2 2 2" xfId="1244"/>
    <cellStyle name="Heading 2 2 2 2" xfId="1245"/>
    <cellStyle name="Heading 2 2 2 2 2" xfId="2716"/>
    <cellStyle name="Heading 2 2 2 3" xfId="3017"/>
    <cellStyle name="Heading 2 2 2 3 2" xfId="6964"/>
    <cellStyle name="Heading 2 2 2 4" xfId="3393"/>
    <cellStyle name="Heading 2 2 3" xfId="1246"/>
    <cellStyle name="Heading 2 2 3 2" xfId="1247"/>
    <cellStyle name="Heading 2 2 3 3" xfId="2717"/>
    <cellStyle name="Heading 2 2 4" xfId="1248"/>
    <cellStyle name="Heading 2 2 4 2" xfId="1249"/>
    <cellStyle name="Heading 2 2 4 3" xfId="4507"/>
    <cellStyle name="Heading 2 2 4 4" xfId="4506"/>
    <cellStyle name="Heading 2 2 5" xfId="1250"/>
    <cellStyle name="Heading 2 2 5 2" xfId="4509"/>
    <cellStyle name="Heading 2 2 5 3" xfId="4508"/>
    <cellStyle name="Heading 2 2 5 4" xfId="6965"/>
    <cellStyle name="Heading 2 2 6" xfId="1251"/>
    <cellStyle name="Heading 2 2 6 2" xfId="1252"/>
    <cellStyle name="Heading 2 2 6 2 2" xfId="2719"/>
    <cellStyle name="Heading 2 2 6 3" xfId="2718"/>
    <cellStyle name="Heading 2 2 7" xfId="1253"/>
    <cellStyle name="Heading 2 2 7 2" xfId="1254"/>
    <cellStyle name="Heading 2 2 7 2 2" xfId="2721"/>
    <cellStyle name="Heading 2 2 7 3" xfId="2720"/>
    <cellStyle name="Heading 2 2 8" xfId="1255"/>
    <cellStyle name="Heading 2 2 8 2" xfId="2722"/>
    <cellStyle name="Heading 2 2 9" xfId="1256"/>
    <cellStyle name="Heading 2 2 9 2" xfId="2723"/>
    <cellStyle name="Heading 2 3" xfId="1257"/>
    <cellStyle name="Heading 2 3 2" xfId="8660"/>
    <cellStyle name="Heading 2 4" xfId="1258"/>
    <cellStyle name="Heading 2 5" xfId="1259"/>
    <cellStyle name="Heading 2 6" xfId="1260"/>
    <cellStyle name="Heading 2 7" xfId="1261"/>
    <cellStyle name="Heading 2 8" xfId="1238"/>
    <cellStyle name="Heading 3" xfId="7" builtinId="18" customBuiltin="1"/>
    <cellStyle name="Heading 3 10" xfId="1263"/>
    <cellStyle name="Heading 3 10 2" xfId="2725"/>
    <cellStyle name="Heading 3 11" xfId="1264"/>
    <cellStyle name="Heading 3 11 2" xfId="2726"/>
    <cellStyle name="Heading 3 12" xfId="1265"/>
    <cellStyle name="Heading 3 12 2" xfId="6966"/>
    <cellStyle name="Heading 3 13" xfId="1780"/>
    <cellStyle name="Heading 3 13 2" xfId="6967"/>
    <cellStyle name="Heading 3 14" xfId="2724"/>
    <cellStyle name="Heading 3 15" xfId="1262"/>
    <cellStyle name="Heading 3 2" xfId="1266"/>
    <cellStyle name="Heading 3 2 2" xfId="2983"/>
    <cellStyle name="Heading 3 2 3" xfId="8615"/>
    <cellStyle name="Heading 3 3" xfId="1267"/>
    <cellStyle name="Heading 3 3 2" xfId="1268"/>
    <cellStyle name="Heading 3 3 3" xfId="4510"/>
    <cellStyle name="Heading 3 4" xfId="1269"/>
    <cellStyle name="Heading 3 4 2" xfId="1270"/>
    <cellStyle name="Heading 3 4 3" xfId="4512"/>
    <cellStyle name="Heading 3 4 4" xfId="4511"/>
    <cellStyle name="Heading 3 5" xfId="1271"/>
    <cellStyle name="Heading 3 5 2" xfId="1272"/>
    <cellStyle name="Heading 3 5 2 2" xfId="2728"/>
    <cellStyle name="Heading 3 5 3" xfId="2727"/>
    <cellStyle name="Heading 3 5 4" xfId="4513"/>
    <cellStyle name="Heading 3 5 5" xfId="6968"/>
    <cellStyle name="Heading 3 6" xfId="1273"/>
    <cellStyle name="Heading 3 6 2" xfId="1274"/>
    <cellStyle name="Heading 3 6 2 2" xfId="2730"/>
    <cellStyle name="Heading 3 6 3" xfId="2729"/>
    <cellStyle name="Heading 3 7" xfId="1275"/>
    <cellStyle name="Heading 3 7 2" xfId="2731"/>
    <cellStyle name="Heading 3 8" xfId="1276"/>
    <cellStyle name="Heading 3 8 2" xfId="2732"/>
    <cellStyle name="Heading 3 9" xfId="1277"/>
    <cellStyle name="Heading 3 9 2" xfId="2733"/>
    <cellStyle name="Heading 4" xfId="8" builtinId="19" customBuiltin="1"/>
    <cellStyle name="Heading 4 10" xfId="1279"/>
    <cellStyle name="Heading 4 10 2" xfId="2735"/>
    <cellStyle name="Heading 4 11" xfId="1280"/>
    <cellStyle name="Heading 4 11 2" xfId="6969"/>
    <cellStyle name="Heading 4 12" xfId="1781"/>
    <cellStyle name="Heading 4 12 2" xfId="6970"/>
    <cellStyle name="Heading 4 13" xfId="2734"/>
    <cellStyle name="Heading 4 14" xfId="1278"/>
    <cellStyle name="Heading 4 2" xfId="1281"/>
    <cellStyle name="Heading 4 2 2" xfId="1282"/>
    <cellStyle name="Heading 4 2 3" xfId="4514"/>
    <cellStyle name="Heading 4 2 4" xfId="8616"/>
    <cellStyle name="Heading 4 3" xfId="1283"/>
    <cellStyle name="Heading 4 3 2" xfId="1284"/>
    <cellStyle name="Heading 4 3 3" xfId="4516"/>
    <cellStyle name="Heading 4 3 4" xfId="4515"/>
    <cellStyle name="Heading 4 4" xfId="1285"/>
    <cellStyle name="Heading 4 4 2" xfId="1286"/>
    <cellStyle name="Heading 4 4 2 2" xfId="2737"/>
    <cellStyle name="Heading 4 4 3" xfId="2736"/>
    <cellStyle name="Heading 4 4 4" xfId="4517"/>
    <cellStyle name="Heading 4 4 5" xfId="6971"/>
    <cellStyle name="Heading 4 5" xfId="1287"/>
    <cellStyle name="Heading 4 5 2" xfId="1288"/>
    <cellStyle name="Heading 4 5 2 2" xfId="2739"/>
    <cellStyle name="Heading 4 5 3" xfId="2738"/>
    <cellStyle name="Heading 4 6" xfId="1289"/>
    <cellStyle name="Heading 4 6 2" xfId="2740"/>
    <cellStyle name="Heading 4 7" xfId="1290"/>
    <cellStyle name="Heading 4 7 2" xfId="2741"/>
    <cellStyle name="Heading 4 8" xfId="1291"/>
    <cellStyle name="Heading 4 8 2" xfId="2742"/>
    <cellStyle name="Heading 4 9" xfId="1292"/>
    <cellStyle name="Heading 4 9 2" xfId="2743"/>
    <cellStyle name="Hyperlink 2" xfId="1293"/>
    <cellStyle name="Hyperlink 2 2" xfId="8668"/>
    <cellStyle name="Hyperlink 3" xfId="1294"/>
    <cellStyle name="Input" xfId="12" builtinId="20" customBuiltin="1"/>
    <cellStyle name="Input 10" xfId="1296"/>
    <cellStyle name="Input 11" xfId="1297"/>
    <cellStyle name="Input 12" xfId="1782"/>
    <cellStyle name="Input 12 2" xfId="6972"/>
    <cellStyle name="Input 13" xfId="2744"/>
    <cellStyle name="Input 14" xfId="1295"/>
    <cellStyle name="Input 2" xfId="1298"/>
    <cellStyle name="Input 2 2" xfId="8620"/>
    <cellStyle name="Input 3" xfId="1299"/>
    <cellStyle name="Input 3 2" xfId="1300"/>
    <cellStyle name="Input 4" xfId="1301"/>
    <cellStyle name="Input 4 2" xfId="4519"/>
    <cellStyle name="Input 4 3" xfId="4518"/>
    <cellStyle name="Input 5" xfId="1302"/>
    <cellStyle name="Input 5 2" xfId="1303"/>
    <cellStyle name="Input 6" xfId="1304"/>
    <cellStyle name="Input 7" xfId="1305"/>
    <cellStyle name="Input 8" xfId="1306"/>
    <cellStyle name="Input 9" xfId="1307"/>
    <cellStyle name="Linked Cell" xfId="15" builtinId="24" customBuiltin="1"/>
    <cellStyle name="Linked Cell 10" xfId="1309"/>
    <cellStyle name="Linked Cell 10 2" xfId="2746"/>
    <cellStyle name="Linked Cell 11" xfId="1310"/>
    <cellStyle name="Linked Cell 11 2" xfId="2747"/>
    <cellStyle name="Linked Cell 12" xfId="1311"/>
    <cellStyle name="Linked Cell 12 2" xfId="6973"/>
    <cellStyle name="Linked Cell 13" xfId="1783"/>
    <cellStyle name="Linked Cell 13 2" xfId="6974"/>
    <cellStyle name="Linked Cell 14" xfId="2745"/>
    <cellStyle name="Linked Cell 15" xfId="1308"/>
    <cellStyle name="Linked Cell 2" xfId="1312"/>
    <cellStyle name="Linked Cell 2 2" xfId="1313"/>
    <cellStyle name="Linked Cell 2 3" xfId="4520"/>
    <cellStyle name="Linked Cell 2 4" xfId="8623"/>
    <cellStyle name="Linked Cell 3" xfId="1314"/>
    <cellStyle name="Linked Cell 3 2" xfId="1315"/>
    <cellStyle name="Linked Cell 3 3" xfId="4522"/>
    <cellStyle name="Linked Cell 3 4" xfId="4521"/>
    <cellStyle name="Linked Cell 4" xfId="1316"/>
    <cellStyle name="Linked Cell 4 2" xfId="1317"/>
    <cellStyle name="Linked Cell 4 2 2" xfId="2749"/>
    <cellStyle name="Linked Cell 4 3" xfId="2748"/>
    <cellStyle name="Linked Cell 4 4" xfId="4523"/>
    <cellStyle name="Linked Cell 4 5" xfId="6975"/>
    <cellStyle name="Linked Cell 5" xfId="1318"/>
    <cellStyle name="Linked Cell 5 2" xfId="1319"/>
    <cellStyle name="Linked Cell 5 2 2" xfId="2751"/>
    <cellStyle name="Linked Cell 5 3" xfId="2750"/>
    <cellStyle name="Linked Cell 6" xfId="1320"/>
    <cellStyle name="Linked Cell 7" xfId="1321"/>
    <cellStyle name="Linked Cell 7 2" xfId="2752"/>
    <cellStyle name="Linked Cell 8" xfId="1322"/>
    <cellStyle name="Linked Cell 8 2" xfId="2753"/>
    <cellStyle name="Linked Cell 9" xfId="1323"/>
    <cellStyle name="Linked Cell 9 2" xfId="2754"/>
    <cellStyle name="Neutral" xfId="11" builtinId="28" customBuiltin="1"/>
    <cellStyle name="Neutral 10" xfId="1325"/>
    <cellStyle name="Neutral 11" xfId="1326"/>
    <cellStyle name="Neutral 12" xfId="1784"/>
    <cellStyle name="Neutral 12 2" xfId="6976"/>
    <cellStyle name="Neutral 13" xfId="2755"/>
    <cellStyle name="Neutral 14" xfId="1324"/>
    <cellStyle name="Neutral 2" xfId="1327"/>
    <cellStyle name="Neutral 2 2" xfId="8619"/>
    <cellStyle name="Neutral 3" xfId="1328"/>
    <cellStyle name="Neutral 3 2" xfId="1329"/>
    <cellStyle name="Neutral 4" xfId="1330"/>
    <cellStyle name="Neutral 4 2" xfId="4525"/>
    <cellStyle name="Neutral 4 3" xfId="4524"/>
    <cellStyle name="Neutral 5" xfId="1331"/>
    <cellStyle name="Neutral 5 2" xfId="1332"/>
    <cellStyle name="Neutral 6" xfId="1333"/>
    <cellStyle name="Neutral 7" xfId="1334"/>
    <cellStyle name="Neutral 8" xfId="1335"/>
    <cellStyle name="Neutral 9" xfId="1336"/>
    <cellStyle name="Normal" xfId="0" builtinId="0"/>
    <cellStyle name="Normal 10" xfId="51"/>
    <cellStyle name="Normal 10 2" xfId="1338"/>
    <cellStyle name="Normal 10 2 2" xfId="2982"/>
    <cellStyle name="Normal 10 3" xfId="2756"/>
    <cellStyle name="Normal 10 3 2" xfId="4527"/>
    <cellStyle name="Normal 10 3 3" xfId="6978"/>
    <cellStyle name="Normal 10 4" xfId="4526"/>
    <cellStyle name="Normal 10 5" xfId="6977"/>
    <cellStyle name="Normal 10 6" xfId="7093"/>
    <cellStyle name="Normal 10 7" xfId="1337"/>
    <cellStyle name="Normal 11" xfId="52"/>
    <cellStyle name="Normal 12" xfId="53"/>
    <cellStyle name="Normal 13" xfId="49"/>
    <cellStyle name="Normal 13 10" xfId="1809"/>
    <cellStyle name="Normal 13 10 2" xfId="4528"/>
    <cellStyle name="Normal 13 10 3" xfId="6979"/>
    <cellStyle name="Normal 13 10 4" xfId="8400"/>
    <cellStyle name="Normal 13 11" xfId="2757"/>
    <cellStyle name="Normal 13 11 2" xfId="4529"/>
    <cellStyle name="Normal 13 11 3" xfId="6980"/>
    <cellStyle name="Normal 13 11 4" xfId="8489"/>
    <cellStyle name="Normal 13 12" xfId="3067"/>
    <cellStyle name="Normal 13 12 2" xfId="8578"/>
    <cellStyle name="Normal 13 13" xfId="4682"/>
    <cellStyle name="Normal 13 13 2" xfId="7730"/>
    <cellStyle name="Normal 13 14" xfId="5263"/>
    <cellStyle name="Normal 13 15" xfId="7132"/>
    <cellStyle name="Normal 13 16" xfId="7149"/>
    <cellStyle name="Normal 13 17" xfId="1339"/>
    <cellStyle name="Normal 13 2" xfId="1340"/>
    <cellStyle name="Normal 13 2 10" xfId="7206"/>
    <cellStyle name="Normal 13 2 2" xfId="1341"/>
    <cellStyle name="Normal 13 2 2 2" xfId="1342"/>
    <cellStyle name="Normal 13 2 2 2 2" xfId="1343"/>
    <cellStyle name="Normal 13 2 2 2 2 2" xfId="2761"/>
    <cellStyle name="Normal 13 2 2 2 2 2 2" xfId="8265"/>
    <cellStyle name="Normal 13 2 2 2 2 3" xfId="3653"/>
    <cellStyle name="Normal 13 2 2 2 2 4" xfId="5217"/>
    <cellStyle name="Normal 13 2 2 2 2 5" xfId="5798"/>
    <cellStyle name="Normal 13 2 2 2 2 6" xfId="7684"/>
    <cellStyle name="Normal 13 2 2 2 3" xfId="2760"/>
    <cellStyle name="Normal 13 2 2 2 3 2" xfId="7976"/>
    <cellStyle name="Normal 13 2 2 2 4" xfId="3353"/>
    <cellStyle name="Normal 13 2 2 2 5" xfId="4928"/>
    <cellStyle name="Normal 13 2 2 2 6" xfId="5509"/>
    <cellStyle name="Normal 13 2 2 2 7" xfId="7395"/>
    <cellStyle name="Normal 13 2 2 3" xfId="1344"/>
    <cellStyle name="Normal 13 2 2 3 2" xfId="2762"/>
    <cellStyle name="Normal 13 2 2 3 2 2" xfId="8122"/>
    <cellStyle name="Normal 13 2 2 3 3" xfId="3510"/>
    <cellStyle name="Normal 13 2 2 3 4" xfId="5074"/>
    <cellStyle name="Normal 13 2 2 3 5" xfId="5655"/>
    <cellStyle name="Normal 13 2 2 3 6" xfId="7541"/>
    <cellStyle name="Normal 13 2 2 4" xfId="2759"/>
    <cellStyle name="Normal 13 2 2 4 2" xfId="8469"/>
    <cellStyle name="Normal 13 2 2 5" xfId="3208"/>
    <cellStyle name="Normal 13 2 2 5 2" xfId="8558"/>
    <cellStyle name="Normal 13 2 2 6" xfId="4785"/>
    <cellStyle name="Normal 13 2 2 6 2" xfId="7833"/>
    <cellStyle name="Normal 13 2 2 7" xfId="5366"/>
    <cellStyle name="Normal 13 2 2 8" xfId="7252"/>
    <cellStyle name="Normal 13 2 3" xfId="1345"/>
    <cellStyle name="Normal 13 2 3 2" xfId="1346"/>
    <cellStyle name="Normal 13 2 3 2 2" xfId="2764"/>
    <cellStyle name="Normal 13 2 3 2 2 2" xfId="8219"/>
    <cellStyle name="Normal 13 2 3 2 3" xfId="3607"/>
    <cellStyle name="Normal 13 2 3 2 4" xfId="5171"/>
    <cellStyle name="Normal 13 2 3 2 5" xfId="5752"/>
    <cellStyle name="Normal 13 2 3 2 6" xfId="7638"/>
    <cellStyle name="Normal 13 2 3 3" xfId="2763"/>
    <cellStyle name="Normal 13 2 3 3 2" xfId="7930"/>
    <cellStyle name="Normal 13 2 3 4" xfId="3307"/>
    <cellStyle name="Normal 13 2 3 5" xfId="4882"/>
    <cellStyle name="Normal 13 2 3 6" xfId="5463"/>
    <cellStyle name="Normal 13 2 3 7" xfId="7349"/>
    <cellStyle name="Normal 13 2 4" xfId="1347"/>
    <cellStyle name="Normal 13 2 4 2" xfId="2765"/>
    <cellStyle name="Normal 13 2 4 2 2" xfId="8076"/>
    <cellStyle name="Normal 13 2 4 3" xfId="3464"/>
    <cellStyle name="Normal 13 2 4 4" xfId="5028"/>
    <cellStyle name="Normal 13 2 4 5" xfId="5609"/>
    <cellStyle name="Normal 13 2 4 6" xfId="7495"/>
    <cellStyle name="Normal 13 2 5" xfId="1831"/>
    <cellStyle name="Normal 13 2 5 2" xfId="4530"/>
    <cellStyle name="Normal 13 2 5 3" xfId="6981"/>
    <cellStyle name="Normal 13 2 5 4" xfId="8327"/>
    <cellStyle name="Normal 13 2 6" xfId="2758"/>
    <cellStyle name="Normal 13 2 6 2" xfId="4531"/>
    <cellStyle name="Normal 13 2 6 3" xfId="6982"/>
    <cellStyle name="Normal 13 2 6 4" xfId="8423"/>
    <cellStyle name="Normal 13 2 7" xfId="3149"/>
    <cellStyle name="Normal 13 2 7 2" xfId="8512"/>
    <cellStyle name="Normal 13 2 8" xfId="4739"/>
    <cellStyle name="Normal 13 2 8 2" xfId="7787"/>
    <cellStyle name="Normal 13 2 9" xfId="5320"/>
    <cellStyle name="Normal 13 3" xfId="1348"/>
    <cellStyle name="Normal 13 3 2" xfId="1349"/>
    <cellStyle name="Normal 13 3 2 2" xfId="1350"/>
    <cellStyle name="Normal 13 3 2 2 2" xfId="2768"/>
    <cellStyle name="Normal 13 3 2 2 2 2" xfId="8242"/>
    <cellStyle name="Normal 13 3 2 2 3" xfId="3630"/>
    <cellStyle name="Normal 13 3 2 2 4" xfId="5194"/>
    <cellStyle name="Normal 13 3 2 2 5" xfId="5775"/>
    <cellStyle name="Normal 13 3 2 2 6" xfId="7661"/>
    <cellStyle name="Normal 13 3 2 3" xfId="2767"/>
    <cellStyle name="Normal 13 3 2 3 2" xfId="7953"/>
    <cellStyle name="Normal 13 3 2 4" xfId="3330"/>
    <cellStyle name="Normal 13 3 2 5" xfId="4905"/>
    <cellStyle name="Normal 13 3 2 6" xfId="5486"/>
    <cellStyle name="Normal 13 3 2 7" xfId="7372"/>
    <cellStyle name="Normal 13 3 3" xfId="1351"/>
    <cellStyle name="Normal 13 3 3 2" xfId="2769"/>
    <cellStyle name="Normal 13 3 3 2 2" xfId="8099"/>
    <cellStyle name="Normal 13 3 3 3" xfId="3487"/>
    <cellStyle name="Normal 13 3 3 4" xfId="5051"/>
    <cellStyle name="Normal 13 3 3 5" xfId="5632"/>
    <cellStyle name="Normal 13 3 3 6" xfId="7518"/>
    <cellStyle name="Normal 13 3 4" xfId="2766"/>
    <cellStyle name="Normal 13 3 4 2" xfId="8446"/>
    <cellStyle name="Normal 13 3 5" xfId="3185"/>
    <cellStyle name="Normal 13 3 5 2" xfId="8535"/>
    <cellStyle name="Normal 13 3 6" xfId="4762"/>
    <cellStyle name="Normal 13 3 6 2" xfId="7810"/>
    <cellStyle name="Normal 13 3 7" xfId="5343"/>
    <cellStyle name="Normal 13 3 8" xfId="7229"/>
    <cellStyle name="Normal 13 4" xfId="1352"/>
    <cellStyle name="Normal 13 4 2" xfId="1353"/>
    <cellStyle name="Normal 13 4 2 2" xfId="1354"/>
    <cellStyle name="Normal 13 4 2 2 2" xfId="2772"/>
    <cellStyle name="Normal 13 4 2 2 2 2" xfId="8196"/>
    <cellStyle name="Normal 13 4 2 2 3" xfId="3584"/>
    <cellStyle name="Normal 13 4 2 2 4" xfId="5148"/>
    <cellStyle name="Normal 13 4 2 2 5" xfId="5729"/>
    <cellStyle name="Normal 13 4 2 2 6" xfId="7615"/>
    <cellStyle name="Normal 13 4 2 3" xfId="2771"/>
    <cellStyle name="Normal 13 4 2 3 2" xfId="7907"/>
    <cellStyle name="Normal 13 4 2 4" xfId="3284"/>
    <cellStyle name="Normal 13 4 2 5" xfId="4859"/>
    <cellStyle name="Normal 13 4 2 6" xfId="5440"/>
    <cellStyle name="Normal 13 4 2 7" xfId="7326"/>
    <cellStyle name="Normal 13 4 3" xfId="1355"/>
    <cellStyle name="Normal 13 4 3 2" xfId="2773"/>
    <cellStyle name="Normal 13 4 3 2 2" xfId="8056"/>
    <cellStyle name="Normal 13 4 3 3" xfId="3444"/>
    <cellStyle name="Normal 13 4 3 4" xfId="5008"/>
    <cellStyle name="Normal 13 4 3 5" xfId="5589"/>
    <cellStyle name="Normal 13 4 3 6" xfId="7475"/>
    <cellStyle name="Normal 13 4 4" xfId="2770"/>
    <cellStyle name="Normal 13 4 4 2" xfId="7764"/>
    <cellStyle name="Normal 13 4 5" xfId="3115"/>
    <cellStyle name="Normal 13 4 6" xfId="4716"/>
    <cellStyle name="Normal 13 4 7" xfId="5297"/>
    <cellStyle name="Normal 13 4 8" xfId="7183"/>
    <cellStyle name="Normal 13 5" xfId="1356"/>
    <cellStyle name="Normal 13 5 2" xfId="1357"/>
    <cellStyle name="Normal 13 5 2 2" xfId="1358"/>
    <cellStyle name="Normal 13 5 2 2 2" xfId="2776"/>
    <cellStyle name="Normal 13 5 2 2 2 2" xfId="8179"/>
    <cellStyle name="Normal 13 5 2 2 3" xfId="3567"/>
    <cellStyle name="Normal 13 5 2 2 4" xfId="5131"/>
    <cellStyle name="Normal 13 5 2 2 5" xfId="5712"/>
    <cellStyle name="Normal 13 5 2 2 6" xfId="7598"/>
    <cellStyle name="Normal 13 5 2 3" xfId="2775"/>
    <cellStyle name="Normal 13 5 2 3 2" xfId="7890"/>
    <cellStyle name="Normal 13 5 2 4" xfId="3267"/>
    <cellStyle name="Normal 13 5 2 5" xfId="4842"/>
    <cellStyle name="Normal 13 5 2 6" xfId="5423"/>
    <cellStyle name="Normal 13 5 2 7" xfId="7309"/>
    <cellStyle name="Normal 13 5 3" xfId="1359"/>
    <cellStyle name="Normal 13 5 3 2" xfId="2777"/>
    <cellStyle name="Normal 13 5 3 2 2" xfId="8039"/>
    <cellStyle name="Normal 13 5 3 3" xfId="3427"/>
    <cellStyle name="Normal 13 5 3 4" xfId="4991"/>
    <cellStyle name="Normal 13 5 3 5" xfId="5572"/>
    <cellStyle name="Normal 13 5 3 6" xfId="7458"/>
    <cellStyle name="Normal 13 5 4" xfId="2774"/>
    <cellStyle name="Normal 13 5 4 2" xfId="7747"/>
    <cellStyle name="Normal 13 5 5" xfId="3098"/>
    <cellStyle name="Normal 13 5 6" xfId="4699"/>
    <cellStyle name="Normal 13 5 7" xfId="5280"/>
    <cellStyle name="Normal 13 5 8" xfId="7166"/>
    <cellStyle name="Normal 13 6" xfId="1360"/>
    <cellStyle name="Normal 13 6 2" xfId="1361"/>
    <cellStyle name="Normal 13 6 2 2" xfId="1362"/>
    <cellStyle name="Normal 13 6 2 2 2" xfId="2780"/>
    <cellStyle name="Normal 13 6 2 2 2 2" xfId="8285"/>
    <cellStyle name="Normal 13 6 2 2 3" xfId="3673"/>
    <cellStyle name="Normal 13 6 2 2 4" xfId="5237"/>
    <cellStyle name="Normal 13 6 2 2 5" xfId="5818"/>
    <cellStyle name="Normal 13 6 2 2 6" xfId="7704"/>
    <cellStyle name="Normal 13 6 2 3" xfId="2779"/>
    <cellStyle name="Normal 13 6 2 3 2" xfId="7996"/>
    <cellStyle name="Normal 13 6 2 4" xfId="3373"/>
    <cellStyle name="Normal 13 6 2 5" xfId="4948"/>
    <cellStyle name="Normal 13 6 2 6" xfId="5529"/>
    <cellStyle name="Normal 13 6 2 7" xfId="7415"/>
    <cellStyle name="Normal 13 6 3" xfId="1363"/>
    <cellStyle name="Normal 13 6 3 2" xfId="2781"/>
    <cellStyle name="Normal 13 6 3 2 2" xfId="8142"/>
    <cellStyle name="Normal 13 6 3 3" xfId="3530"/>
    <cellStyle name="Normal 13 6 3 4" xfId="5094"/>
    <cellStyle name="Normal 13 6 3 5" xfId="5675"/>
    <cellStyle name="Normal 13 6 3 6" xfId="7561"/>
    <cellStyle name="Normal 13 6 4" xfId="2778"/>
    <cellStyle name="Normal 13 6 4 2" xfId="7853"/>
    <cellStyle name="Normal 13 6 5" xfId="3228"/>
    <cellStyle name="Normal 13 6 6" xfId="4805"/>
    <cellStyle name="Normal 13 6 7" xfId="5386"/>
    <cellStyle name="Normal 13 6 8" xfId="7272"/>
    <cellStyle name="Normal 13 7" xfId="1364"/>
    <cellStyle name="Normal 13 7 2" xfId="1365"/>
    <cellStyle name="Normal 13 7 2 2" xfId="2783"/>
    <cellStyle name="Normal 13 7 2 2 2" xfId="8162"/>
    <cellStyle name="Normal 13 7 2 3" xfId="3550"/>
    <cellStyle name="Normal 13 7 2 4" xfId="5114"/>
    <cellStyle name="Normal 13 7 2 5" xfId="5695"/>
    <cellStyle name="Normal 13 7 2 6" xfId="7581"/>
    <cellStyle name="Normal 13 7 3" xfId="2782"/>
    <cellStyle name="Normal 13 7 3 2" xfId="7873"/>
    <cellStyle name="Normal 13 7 4" xfId="3250"/>
    <cellStyle name="Normal 13 7 5" xfId="4825"/>
    <cellStyle name="Normal 13 7 6" xfId="5406"/>
    <cellStyle name="Normal 13 7 7" xfId="7292"/>
    <cellStyle name="Normal 13 8" xfId="1366"/>
    <cellStyle name="Normal 13 8 2" xfId="2784"/>
    <cellStyle name="Normal 13 8 2 2" xfId="8018"/>
    <cellStyle name="Normal 13 8 3" xfId="3403"/>
    <cellStyle name="Normal 13 8 4" xfId="4970"/>
    <cellStyle name="Normal 13 8 5" xfId="5551"/>
    <cellStyle name="Normal 13 8 6" xfId="7437"/>
    <cellStyle name="Normal 13 9" xfId="1785"/>
    <cellStyle name="Normal 13 9 2" xfId="3014"/>
    <cellStyle name="Normal 13 9 3" xfId="4532"/>
    <cellStyle name="Normal 13 9 4" xfId="6983"/>
    <cellStyle name="Normal 13 9 5" xfId="8326"/>
    <cellStyle name="Normal 14" xfId="44"/>
    <cellStyle name="Normal 14 10" xfId="5300"/>
    <cellStyle name="Normal 14 10 2" xfId="8581"/>
    <cellStyle name="Normal 14 11" xfId="7767"/>
    <cellStyle name="Normal 14 12" xfId="7186"/>
    <cellStyle name="Normal 14 13" xfId="1367"/>
    <cellStyle name="Normal 14 14" xfId="8601"/>
    <cellStyle name="Normal 14 2" xfId="1368"/>
    <cellStyle name="Normal 14 2 2" xfId="1369"/>
    <cellStyle name="Normal 14 2 2 2" xfId="1370"/>
    <cellStyle name="Normal 14 2 2 2 2" xfId="1371"/>
    <cellStyle name="Normal 14 2 2 2 2 2" xfId="2788"/>
    <cellStyle name="Normal 14 2 2 2 2 2 2" xfId="8268"/>
    <cellStyle name="Normal 14 2 2 2 2 3" xfId="3656"/>
    <cellStyle name="Normal 14 2 2 2 2 4" xfId="5220"/>
    <cellStyle name="Normal 14 2 2 2 2 5" xfId="5801"/>
    <cellStyle name="Normal 14 2 2 2 2 6" xfId="7687"/>
    <cellStyle name="Normal 14 2 2 2 3" xfId="2787"/>
    <cellStyle name="Normal 14 2 2 2 3 2" xfId="7979"/>
    <cellStyle name="Normal 14 2 2 2 4" xfId="3356"/>
    <cellStyle name="Normal 14 2 2 2 5" xfId="4931"/>
    <cellStyle name="Normal 14 2 2 2 6" xfId="5512"/>
    <cellStyle name="Normal 14 2 2 2 7" xfId="7398"/>
    <cellStyle name="Normal 14 2 2 3" xfId="1372"/>
    <cellStyle name="Normal 14 2 2 3 2" xfId="2789"/>
    <cellStyle name="Normal 14 2 2 3 2 2" xfId="8125"/>
    <cellStyle name="Normal 14 2 2 3 3" xfId="3513"/>
    <cellStyle name="Normal 14 2 2 3 4" xfId="5077"/>
    <cellStyle name="Normal 14 2 2 3 5" xfId="5658"/>
    <cellStyle name="Normal 14 2 2 3 6" xfId="7544"/>
    <cellStyle name="Normal 14 2 2 4" xfId="2786"/>
    <cellStyle name="Normal 14 2 2 4 2" xfId="8472"/>
    <cellStyle name="Normal 14 2 2 5" xfId="3211"/>
    <cellStyle name="Normal 14 2 2 5 2" xfId="8561"/>
    <cellStyle name="Normal 14 2 2 6" xfId="4788"/>
    <cellStyle name="Normal 14 2 2 6 2" xfId="7836"/>
    <cellStyle name="Normal 14 2 2 7" xfId="5369"/>
    <cellStyle name="Normal 14 2 2 8" xfId="7255"/>
    <cellStyle name="Normal 14 2 3" xfId="1373"/>
    <cellStyle name="Normal 14 2 3 2" xfId="1374"/>
    <cellStyle name="Normal 14 2 3 2 2" xfId="2791"/>
    <cellStyle name="Normal 14 2 3 2 2 2" xfId="8222"/>
    <cellStyle name="Normal 14 2 3 2 3" xfId="3610"/>
    <cellStyle name="Normal 14 2 3 2 4" xfId="5174"/>
    <cellStyle name="Normal 14 2 3 2 5" xfId="5755"/>
    <cellStyle name="Normal 14 2 3 2 6" xfId="7641"/>
    <cellStyle name="Normal 14 2 3 3" xfId="2790"/>
    <cellStyle name="Normal 14 2 3 3 2" xfId="7933"/>
    <cellStyle name="Normal 14 2 3 4" xfId="3310"/>
    <cellStyle name="Normal 14 2 3 5" xfId="4885"/>
    <cellStyle name="Normal 14 2 3 6" xfId="5466"/>
    <cellStyle name="Normal 14 2 3 7" xfId="7352"/>
    <cellStyle name="Normal 14 2 4" xfId="1375"/>
    <cellStyle name="Normal 14 2 4 2" xfId="2792"/>
    <cellStyle name="Normal 14 2 4 2 2" xfId="8079"/>
    <cellStyle name="Normal 14 2 4 3" xfId="3467"/>
    <cellStyle name="Normal 14 2 4 4" xfId="5031"/>
    <cellStyle name="Normal 14 2 4 5" xfId="5612"/>
    <cellStyle name="Normal 14 2 4 6" xfId="7498"/>
    <cellStyle name="Normal 14 2 5" xfId="2785"/>
    <cellStyle name="Normal 14 2 5 2" xfId="8426"/>
    <cellStyle name="Normal 14 2 6" xfId="3154"/>
    <cellStyle name="Normal 14 2 6 2" xfId="8515"/>
    <cellStyle name="Normal 14 2 7" xfId="4742"/>
    <cellStyle name="Normal 14 2 7 2" xfId="7790"/>
    <cellStyle name="Normal 14 2 8" xfId="5323"/>
    <cellStyle name="Normal 14 2 9" xfId="7209"/>
    <cellStyle name="Normal 14 3" xfId="1376"/>
    <cellStyle name="Normal 14 3 2" xfId="1377"/>
    <cellStyle name="Normal 14 3 2 2" xfId="1378"/>
    <cellStyle name="Normal 14 3 2 2 2" xfId="2795"/>
    <cellStyle name="Normal 14 3 2 2 2 2" xfId="8245"/>
    <cellStyle name="Normal 14 3 2 2 3" xfId="3633"/>
    <cellStyle name="Normal 14 3 2 2 4" xfId="5197"/>
    <cellStyle name="Normal 14 3 2 2 5" xfId="5778"/>
    <cellStyle name="Normal 14 3 2 2 6" xfId="7664"/>
    <cellStyle name="Normal 14 3 2 3" xfId="2794"/>
    <cellStyle name="Normal 14 3 2 3 2" xfId="7956"/>
    <cellStyle name="Normal 14 3 2 4" xfId="3333"/>
    <cellStyle name="Normal 14 3 2 5" xfId="4908"/>
    <cellStyle name="Normal 14 3 2 6" xfId="5489"/>
    <cellStyle name="Normal 14 3 2 7" xfId="7375"/>
    <cellStyle name="Normal 14 3 3" xfId="1379"/>
    <cellStyle name="Normal 14 3 3 2" xfId="2796"/>
    <cellStyle name="Normal 14 3 3 2 2" xfId="8102"/>
    <cellStyle name="Normal 14 3 3 3" xfId="3490"/>
    <cellStyle name="Normal 14 3 3 4" xfId="5054"/>
    <cellStyle name="Normal 14 3 3 5" xfId="5635"/>
    <cellStyle name="Normal 14 3 3 6" xfId="7521"/>
    <cellStyle name="Normal 14 3 4" xfId="2793"/>
    <cellStyle name="Normal 14 3 4 2" xfId="8449"/>
    <cellStyle name="Normal 14 3 5" xfId="3188"/>
    <cellStyle name="Normal 14 3 5 2" xfId="8538"/>
    <cellStyle name="Normal 14 3 6" xfId="4765"/>
    <cellStyle name="Normal 14 3 6 2" xfId="7813"/>
    <cellStyle name="Normal 14 3 7" xfId="5346"/>
    <cellStyle name="Normal 14 3 8" xfId="7232"/>
    <cellStyle name="Normal 14 4" xfId="1380"/>
    <cellStyle name="Normal 14 4 2" xfId="1381"/>
    <cellStyle name="Normal 14 4 2 2" xfId="1382"/>
    <cellStyle name="Normal 14 4 2 2 2" xfId="2799"/>
    <cellStyle name="Normal 14 4 2 2 2 2" xfId="8288"/>
    <cellStyle name="Normal 14 4 2 2 3" xfId="3676"/>
    <cellStyle name="Normal 14 4 2 2 4" xfId="5240"/>
    <cellStyle name="Normal 14 4 2 2 5" xfId="5821"/>
    <cellStyle name="Normal 14 4 2 2 6" xfId="7707"/>
    <cellStyle name="Normal 14 4 2 3" xfId="2798"/>
    <cellStyle name="Normal 14 4 2 3 2" xfId="7999"/>
    <cellStyle name="Normal 14 4 2 4" xfId="3376"/>
    <cellStyle name="Normal 14 4 2 5" xfId="4951"/>
    <cellStyle name="Normal 14 4 2 6" xfId="5532"/>
    <cellStyle name="Normal 14 4 2 7" xfId="7418"/>
    <cellStyle name="Normal 14 4 3" xfId="1383"/>
    <cellStyle name="Normal 14 4 3 2" xfId="2800"/>
    <cellStyle name="Normal 14 4 3 2 2" xfId="8145"/>
    <cellStyle name="Normal 14 4 3 3" xfId="3533"/>
    <cellStyle name="Normal 14 4 3 4" xfId="5097"/>
    <cellStyle name="Normal 14 4 3 5" xfId="5678"/>
    <cellStyle name="Normal 14 4 3 6" xfId="7564"/>
    <cellStyle name="Normal 14 4 4" xfId="2797"/>
    <cellStyle name="Normal 14 4 4 2" xfId="7856"/>
    <cellStyle name="Normal 14 4 5" xfId="3231"/>
    <cellStyle name="Normal 14 4 6" xfId="4808"/>
    <cellStyle name="Normal 14 4 7" xfId="5389"/>
    <cellStyle name="Normal 14 4 8" xfId="7275"/>
    <cellStyle name="Normal 14 5" xfId="1384"/>
    <cellStyle name="Normal 14 5 2" xfId="1385"/>
    <cellStyle name="Normal 14 5 2 2" xfId="2802"/>
    <cellStyle name="Normal 14 5 2 2 2" xfId="8199"/>
    <cellStyle name="Normal 14 5 2 3" xfId="3587"/>
    <cellStyle name="Normal 14 5 2 4" xfId="5151"/>
    <cellStyle name="Normal 14 5 2 5" xfId="5732"/>
    <cellStyle name="Normal 14 5 2 6" xfId="7618"/>
    <cellStyle name="Normal 14 5 3" xfId="2801"/>
    <cellStyle name="Normal 14 5 3 2" xfId="7910"/>
    <cellStyle name="Normal 14 5 4" xfId="3287"/>
    <cellStyle name="Normal 14 5 5" xfId="4862"/>
    <cellStyle name="Normal 14 5 6" xfId="5443"/>
    <cellStyle name="Normal 14 5 7" xfId="7329"/>
    <cellStyle name="Normal 14 6" xfId="1386"/>
    <cellStyle name="Normal 14 6 2" xfId="2803"/>
    <cellStyle name="Normal 14 6 2 2" xfId="8022"/>
    <cellStyle name="Normal 14 6 3" xfId="3410"/>
    <cellStyle name="Normal 14 6 4" xfId="4974"/>
    <cellStyle name="Normal 14 6 5" xfId="5555"/>
    <cellStyle name="Normal 14 6 6" xfId="7441"/>
    <cellStyle name="Normal 14 7" xfId="1387"/>
    <cellStyle name="Normal 14 7 2" xfId="8328"/>
    <cellStyle name="Normal 14 8" xfId="3118"/>
    <cellStyle name="Normal 14 8 2" xfId="4533"/>
    <cellStyle name="Normal 14 8 3" xfId="8403"/>
    <cellStyle name="Normal 14 9" xfId="4719"/>
    <cellStyle name="Normal 14 9 2" xfId="8492"/>
    <cellStyle name="Normal 15" xfId="1388"/>
    <cellStyle name="Normal 15 10" xfId="4721"/>
    <cellStyle name="Normal 15 10 2" xfId="8583"/>
    <cellStyle name="Normal 15 11" xfId="5302"/>
    <cellStyle name="Normal 15 11 2" xfId="7769"/>
    <cellStyle name="Normal 15 12" xfId="7188"/>
    <cellStyle name="Normal 15 13" xfId="8607"/>
    <cellStyle name="Normal 15 2" xfId="1389"/>
    <cellStyle name="Normal 15 2 2" xfId="1390"/>
    <cellStyle name="Normal 15 2 2 2" xfId="1391"/>
    <cellStyle name="Normal 15 2 2 2 2" xfId="1392"/>
    <cellStyle name="Normal 15 2 2 2 2 2" xfId="2807"/>
    <cellStyle name="Normal 15 2 2 2 2 2 2" xfId="8270"/>
    <cellStyle name="Normal 15 2 2 2 2 3" xfId="3658"/>
    <cellStyle name="Normal 15 2 2 2 2 4" xfId="5222"/>
    <cellStyle name="Normal 15 2 2 2 2 5" xfId="5803"/>
    <cellStyle name="Normal 15 2 2 2 2 6" xfId="7689"/>
    <cellStyle name="Normal 15 2 2 2 3" xfId="2806"/>
    <cellStyle name="Normal 15 2 2 2 3 2" xfId="7981"/>
    <cellStyle name="Normal 15 2 2 2 4" xfId="3358"/>
    <cellStyle name="Normal 15 2 2 2 5" xfId="4933"/>
    <cellStyle name="Normal 15 2 2 2 6" xfId="5514"/>
    <cellStyle name="Normal 15 2 2 2 7" xfId="7400"/>
    <cellStyle name="Normal 15 2 2 3" xfId="1393"/>
    <cellStyle name="Normal 15 2 2 3 2" xfId="2808"/>
    <cellStyle name="Normal 15 2 2 3 2 2" xfId="8127"/>
    <cellStyle name="Normal 15 2 2 3 3" xfId="3515"/>
    <cellStyle name="Normal 15 2 2 3 4" xfId="5079"/>
    <cellStyle name="Normal 15 2 2 3 5" xfId="5660"/>
    <cellStyle name="Normal 15 2 2 3 6" xfId="7546"/>
    <cellStyle name="Normal 15 2 2 4" xfId="2805"/>
    <cellStyle name="Normal 15 2 2 4 2" xfId="8474"/>
    <cellStyle name="Normal 15 2 2 5" xfId="3213"/>
    <cellStyle name="Normal 15 2 2 5 2" xfId="8563"/>
    <cellStyle name="Normal 15 2 2 6" xfId="4790"/>
    <cellStyle name="Normal 15 2 2 6 2" xfId="7838"/>
    <cellStyle name="Normal 15 2 2 7" xfId="5371"/>
    <cellStyle name="Normal 15 2 2 8" xfId="7257"/>
    <cellStyle name="Normal 15 2 3" xfId="1394"/>
    <cellStyle name="Normal 15 2 3 2" xfId="1395"/>
    <cellStyle name="Normal 15 2 3 2 2" xfId="2810"/>
    <cellStyle name="Normal 15 2 3 2 2 2" xfId="8224"/>
    <cellStyle name="Normal 15 2 3 2 3" xfId="3612"/>
    <cellStyle name="Normal 15 2 3 2 4" xfId="5176"/>
    <cellStyle name="Normal 15 2 3 2 5" xfId="5757"/>
    <cellStyle name="Normal 15 2 3 2 6" xfId="7643"/>
    <cellStyle name="Normal 15 2 3 3" xfId="2809"/>
    <cellStyle name="Normal 15 2 3 3 2" xfId="7935"/>
    <cellStyle name="Normal 15 2 3 4" xfId="3312"/>
    <cellStyle name="Normal 15 2 3 5" xfId="4887"/>
    <cellStyle name="Normal 15 2 3 6" xfId="5468"/>
    <cellStyle name="Normal 15 2 3 7" xfId="7354"/>
    <cellStyle name="Normal 15 2 4" xfId="1396"/>
    <cellStyle name="Normal 15 2 4 2" xfId="2811"/>
    <cellStyle name="Normal 15 2 4 2 2" xfId="8081"/>
    <cellStyle name="Normal 15 2 4 3" xfId="3469"/>
    <cellStyle name="Normal 15 2 4 4" xfId="5033"/>
    <cellStyle name="Normal 15 2 4 5" xfId="5614"/>
    <cellStyle name="Normal 15 2 4 6" xfId="7500"/>
    <cellStyle name="Normal 15 2 5" xfId="2804"/>
    <cellStyle name="Normal 15 2 5 2" xfId="8329"/>
    <cellStyle name="Normal 15 2 6" xfId="3157"/>
    <cellStyle name="Normal 15 2 6 2" xfId="8428"/>
    <cellStyle name="Normal 15 2 7" xfId="4744"/>
    <cellStyle name="Normal 15 2 7 2" xfId="8517"/>
    <cellStyle name="Normal 15 2 8" xfId="5325"/>
    <cellStyle name="Normal 15 2 8 2" xfId="7792"/>
    <cellStyle name="Normal 15 2 9" xfId="7211"/>
    <cellStyle name="Normal 15 3" xfId="1397"/>
    <cellStyle name="Normal 15 3 2" xfId="1398"/>
    <cellStyle name="Normal 15 4" xfId="1399"/>
    <cellStyle name="Normal 15 4 2" xfId="1400"/>
    <cellStyle name="Normal 15 4 2 2" xfId="1401"/>
    <cellStyle name="Normal 15 4 2 2 2" xfId="2814"/>
    <cellStyle name="Normal 15 4 2 2 2 2" xfId="8247"/>
    <cellStyle name="Normal 15 4 2 2 3" xfId="3635"/>
    <cellStyle name="Normal 15 4 2 2 4" xfId="5199"/>
    <cellStyle name="Normal 15 4 2 2 5" xfId="5780"/>
    <cellStyle name="Normal 15 4 2 2 6" xfId="7666"/>
    <cellStyle name="Normal 15 4 2 3" xfId="2813"/>
    <cellStyle name="Normal 15 4 2 3 2" xfId="7958"/>
    <cellStyle name="Normal 15 4 2 4" xfId="3335"/>
    <cellStyle name="Normal 15 4 2 5" xfId="4910"/>
    <cellStyle name="Normal 15 4 2 6" xfId="5491"/>
    <cellStyle name="Normal 15 4 2 7" xfId="7377"/>
    <cellStyle name="Normal 15 4 3" xfId="1402"/>
    <cellStyle name="Normal 15 4 3 2" xfId="2815"/>
    <cellStyle name="Normal 15 4 3 2 2" xfId="8104"/>
    <cellStyle name="Normal 15 4 3 3" xfId="3492"/>
    <cellStyle name="Normal 15 4 3 4" xfId="5056"/>
    <cellStyle name="Normal 15 4 3 5" xfId="5637"/>
    <cellStyle name="Normal 15 4 3 6" xfId="7523"/>
    <cellStyle name="Normal 15 4 4" xfId="2812"/>
    <cellStyle name="Normal 15 4 4 2" xfId="8451"/>
    <cellStyle name="Normal 15 4 5" xfId="3190"/>
    <cellStyle name="Normal 15 4 5 2" xfId="8540"/>
    <cellStyle name="Normal 15 4 6" xfId="4767"/>
    <cellStyle name="Normal 15 4 6 2" xfId="7815"/>
    <cellStyle name="Normal 15 4 7" xfId="5348"/>
    <cellStyle name="Normal 15 4 8" xfId="7234"/>
    <cellStyle name="Normal 15 5" xfId="1403"/>
    <cellStyle name="Normal 15 5 2" xfId="1404"/>
    <cellStyle name="Normal 15 5 2 2" xfId="1405"/>
    <cellStyle name="Normal 15 5 2 2 2" xfId="2818"/>
    <cellStyle name="Normal 15 5 2 2 2 2" xfId="8290"/>
    <cellStyle name="Normal 15 5 2 2 3" xfId="3678"/>
    <cellStyle name="Normal 15 5 2 2 4" xfId="5242"/>
    <cellStyle name="Normal 15 5 2 2 5" xfId="5823"/>
    <cellStyle name="Normal 15 5 2 2 6" xfId="7709"/>
    <cellStyle name="Normal 15 5 2 3" xfId="2817"/>
    <cellStyle name="Normal 15 5 2 3 2" xfId="8001"/>
    <cellStyle name="Normal 15 5 2 4" xfId="3378"/>
    <cellStyle name="Normal 15 5 2 5" xfId="4953"/>
    <cellStyle name="Normal 15 5 2 6" xfId="5534"/>
    <cellStyle name="Normal 15 5 2 7" xfId="7420"/>
    <cellStyle name="Normal 15 5 3" xfId="1406"/>
    <cellStyle name="Normal 15 5 3 2" xfId="2819"/>
    <cellStyle name="Normal 15 5 3 2 2" xfId="8147"/>
    <cellStyle name="Normal 15 5 3 3" xfId="3535"/>
    <cellStyle name="Normal 15 5 3 4" xfId="5099"/>
    <cellStyle name="Normal 15 5 3 5" xfId="5680"/>
    <cellStyle name="Normal 15 5 3 6" xfId="7566"/>
    <cellStyle name="Normal 15 5 4" xfId="2816"/>
    <cellStyle name="Normal 15 5 4 2" xfId="7858"/>
    <cellStyle name="Normal 15 5 5" xfId="3233"/>
    <cellStyle name="Normal 15 5 6" xfId="4810"/>
    <cellStyle name="Normal 15 5 7" xfId="5391"/>
    <cellStyle name="Normal 15 5 8" xfId="7277"/>
    <cellStyle name="Normal 15 6" xfId="1407"/>
    <cellStyle name="Normal 15 6 2" xfId="1408"/>
    <cellStyle name="Normal 15 6 2 2" xfId="2821"/>
    <cellStyle name="Normal 15 6 2 2 2" xfId="8201"/>
    <cellStyle name="Normal 15 6 2 3" xfId="3589"/>
    <cellStyle name="Normal 15 6 2 4" xfId="5153"/>
    <cellStyle name="Normal 15 6 2 5" xfId="5734"/>
    <cellStyle name="Normal 15 6 2 6" xfId="7620"/>
    <cellStyle name="Normal 15 6 3" xfId="2820"/>
    <cellStyle name="Normal 15 6 3 2" xfId="7912"/>
    <cellStyle name="Normal 15 6 4" xfId="3289"/>
    <cellStyle name="Normal 15 6 5" xfId="4864"/>
    <cellStyle name="Normal 15 6 6" xfId="5445"/>
    <cellStyle name="Normal 15 6 7" xfId="7331"/>
    <cellStyle name="Normal 15 7" xfId="1409"/>
    <cellStyle name="Normal 15 7 2" xfId="2822"/>
    <cellStyle name="Normal 15 7 2 2" xfId="8024"/>
    <cellStyle name="Normal 15 7 3" xfId="3412"/>
    <cellStyle name="Normal 15 7 4" xfId="4976"/>
    <cellStyle name="Normal 15 7 5" xfId="5557"/>
    <cellStyle name="Normal 15 7 6" xfId="7443"/>
    <cellStyle name="Normal 15 8" xfId="1410"/>
    <cellStyle name="Normal 15 8 2" xfId="2823"/>
    <cellStyle name="Normal 15 8 3" xfId="4534"/>
    <cellStyle name="Normal 15 8 4" xfId="6984"/>
    <cellStyle name="Normal 15 8 5" xfId="8405"/>
    <cellStyle name="Normal 15 9" xfId="3120"/>
    <cellStyle name="Normal 15 9 2" xfId="4535"/>
    <cellStyle name="Normal 15 9 3" xfId="8494"/>
    <cellStyle name="Normal 16" xfId="1411"/>
    <cellStyle name="Normal 16 10" xfId="8610"/>
    <cellStyle name="Normal 16 2" xfId="1412"/>
    <cellStyle name="Normal 16 2 2" xfId="1413"/>
    <cellStyle name="Normal 16 2 2 2" xfId="1414"/>
    <cellStyle name="Normal 16 2 2 2 2" xfId="2827"/>
    <cellStyle name="Normal 16 2 2 2 2 2" xfId="8248"/>
    <cellStyle name="Normal 16 2 2 2 3" xfId="3636"/>
    <cellStyle name="Normal 16 2 2 2 4" xfId="5200"/>
    <cellStyle name="Normal 16 2 2 2 5" xfId="5781"/>
    <cellStyle name="Normal 16 2 2 2 6" xfId="7667"/>
    <cellStyle name="Normal 16 2 2 3" xfId="2826"/>
    <cellStyle name="Normal 16 2 2 3 2" xfId="7959"/>
    <cellStyle name="Normal 16 2 2 4" xfId="3336"/>
    <cellStyle name="Normal 16 2 2 5" xfId="4911"/>
    <cellStyle name="Normal 16 2 2 6" xfId="5492"/>
    <cellStyle name="Normal 16 2 2 7" xfId="7378"/>
    <cellStyle name="Normal 16 2 3" xfId="1415"/>
    <cellStyle name="Normal 16 2 3 2" xfId="2828"/>
    <cellStyle name="Normal 16 2 3 2 2" xfId="8105"/>
    <cellStyle name="Normal 16 2 3 3" xfId="3493"/>
    <cellStyle name="Normal 16 2 3 4" xfId="5057"/>
    <cellStyle name="Normal 16 2 3 5" xfId="5638"/>
    <cellStyle name="Normal 16 2 3 6" xfId="7524"/>
    <cellStyle name="Normal 16 2 4" xfId="2825"/>
    <cellStyle name="Normal 16 2 4 2" xfId="8452"/>
    <cellStyle name="Normal 16 2 5" xfId="3191"/>
    <cellStyle name="Normal 16 2 5 2" xfId="8541"/>
    <cellStyle name="Normal 16 2 6" xfId="4768"/>
    <cellStyle name="Normal 16 2 6 2" xfId="7816"/>
    <cellStyle name="Normal 16 2 7" xfId="5349"/>
    <cellStyle name="Normal 16 2 8" xfId="7235"/>
    <cellStyle name="Normal 16 2 9" xfId="8672"/>
    <cellStyle name="Normal 16 3" xfId="1416"/>
    <cellStyle name="Normal 16 3 2" xfId="1417"/>
    <cellStyle name="Normal 16 3 2 2" xfId="2830"/>
    <cellStyle name="Normal 16 3 2 2 2" xfId="8202"/>
    <cellStyle name="Normal 16 3 2 3" xfId="3590"/>
    <cellStyle name="Normal 16 3 2 4" xfId="5154"/>
    <cellStyle name="Normal 16 3 2 5" xfId="5735"/>
    <cellStyle name="Normal 16 3 2 6" xfId="7621"/>
    <cellStyle name="Normal 16 3 3" xfId="2829"/>
    <cellStyle name="Normal 16 3 3 2" xfId="7913"/>
    <cellStyle name="Normal 16 3 4" xfId="3290"/>
    <cellStyle name="Normal 16 3 5" xfId="4865"/>
    <cellStyle name="Normal 16 3 6" xfId="5446"/>
    <cellStyle name="Normal 16 3 7" xfId="7332"/>
    <cellStyle name="Normal 16 3 8" xfId="8670"/>
    <cellStyle name="Normal 16 4" xfId="1418"/>
    <cellStyle name="Normal 16 4 2" xfId="2831"/>
    <cellStyle name="Normal 16 4 2 2" xfId="8059"/>
    <cellStyle name="Normal 16 4 3" xfId="3447"/>
    <cellStyle name="Normal 16 4 4" xfId="5011"/>
    <cellStyle name="Normal 16 4 5" xfId="5592"/>
    <cellStyle name="Normal 16 4 6" xfId="7478"/>
    <cellStyle name="Normal 16 5" xfId="2824"/>
    <cellStyle name="Normal 16 5 2" xfId="8406"/>
    <cellStyle name="Normal 16 6" xfId="3121"/>
    <cellStyle name="Normal 16 6 2" xfId="8495"/>
    <cellStyle name="Normal 16 7" xfId="4722"/>
    <cellStyle name="Normal 16 7 2" xfId="7770"/>
    <cellStyle name="Normal 16 8" xfId="5303"/>
    <cellStyle name="Normal 16 9" xfId="7189"/>
    <cellStyle name="Normal 17" xfId="1419"/>
    <cellStyle name="Normal 17 2" xfId="1420"/>
    <cellStyle name="Normal 18" xfId="1421"/>
    <cellStyle name="Normal 18 2" xfId="1422"/>
    <cellStyle name="Normal 19" xfId="1423"/>
    <cellStyle name="Normal 19 2" xfId="1424"/>
    <cellStyle name="Normal 19 2 2" xfId="1425"/>
    <cellStyle name="Normal 19 2 2 2" xfId="2834"/>
    <cellStyle name="Normal 19 2 2 2 2" xfId="8225"/>
    <cellStyle name="Normal 19 2 2 3" xfId="3613"/>
    <cellStyle name="Normal 19 2 2 4" xfId="5177"/>
    <cellStyle name="Normal 19 2 2 5" xfId="5758"/>
    <cellStyle name="Normal 19 2 2 6" xfId="7644"/>
    <cellStyle name="Normal 19 2 3" xfId="2833"/>
    <cellStyle name="Normal 19 2 3 2" xfId="7936"/>
    <cellStyle name="Normal 19 2 4" xfId="3313"/>
    <cellStyle name="Normal 19 2 5" xfId="4888"/>
    <cellStyle name="Normal 19 2 6" xfId="5469"/>
    <cellStyle name="Normal 19 2 7" xfId="7355"/>
    <cellStyle name="Normal 19 3" xfId="1426"/>
    <cellStyle name="Normal 19 3 2" xfId="2835"/>
    <cellStyle name="Normal 19 3 2 2" xfId="8082"/>
    <cellStyle name="Normal 19 3 3" xfId="3470"/>
    <cellStyle name="Normal 19 3 4" xfId="5034"/>
    <cellStyle name="Normal 19 3 5" xfId="5615"/>
    <cellStyle name="Normal 19 3 6" xfId="7501"/>
    <cellStyle name="Normal 19 4" xfId="2832"/>
    <cellStyle name="Normal 19 4 2" xfId="8429"/>
    <cellStyle name="Normal 19 5" xfId="3165"/>
    <cellStyle name="Normal 19 5 2" xfId="8518"/>
    <cellStyle name="Normal 19 6" xfId="4745"/>
    <cellStyle name="Normal 19 6 2" xfId="7793"/>
    <cellStyle name="Normal 19 7" xfId="5326"/>
    <cellStyle name="Normal 19 8" xfId="7212"/>
    <cellStyle name="Normal 2" xfId="48"/>
    <cellStyle name="Normal 2 2" xfId="54"/>
    <cellStyle name="Normal 2 2 2" xfId="1429"/>
    <cellStyle name="Normal 2 2 2 2" xfId="2837"/>
    <cellStyle name="Normal 2 2 2 3" xfId="4536"/>
    <cellStyle name="Normal 2 2 2 4" xfId="6985"/>
    <cellStyle name="Normal 2 2 2 5" xfId="7094"/>
    <cellStyle name="Normal 2 2 2 6" xfId="8330"/>
    <cellStyle name="Normal 2 2 2 7" xfId="8653"/>
    <cellStyle name="Normal 2 2 3" xfId="1430"/>
    <cellStyle name="Normal 2 2 3 2" xfId="2981"/>
    <cellStyle name="Normal 2 2 4" xfId="2836"/>
    <cellStyle name="Normal 2 2 5" xfId="1428"/>
    <cellStyle name="Normal 2 3" xfId="1431"/>
    <cellStyle name="Normal 2 3 2" xfId="1432"/>
    <cellStyle name="Normal 2 3 3" xfId="1433"/>
    <cellStyle name="Normal 2 3 3 2" xfId="1434"/>
    <cellStyle name="Normal 2 3 3 3" xfId="4537"/>
    <cellStyle name="Normal 2 3 4" xfId="1808"/>
    <cellStyle name="Normal 2 3 4 2" xfId="4538"/>
    <cellStyle name="Normal 2 3 5" xfId="8612"/>
    <cellStyle name="Normal 2 4" xfId="1435"/>
    <cellStyle name="Normal 2 4 2" xfId="8662"/>
    <cellStyle name="Normal 2 5" xfId="1436"/>
    <cellStyle name="Normal 2 5 2" xfId="1437"/>
    <cellStyle name="Normal 2 5 3" xfId="4539"/>
    <cellStyle name="Normal 2 6" xfId="1438"/>
    <cellStyle name="Normal 2 7" xfId="1807"/>
    <cellStyle name="Normal 2 7 2" xfId="4540"/>
    <cellStyle name="Normal 2 8" xfId="1427"/>
    <cellStyle name="Normal 20" xfId="1439"/>
    <cellStyle name="Normal 21" xfId="1440"/>
    <cellStyle name="Normal 21 2" xfId="4541"/>
    <cellStyle name="Normal 22" xfId="1441"/>
    <cellStyle name="Normal 22 2" xfId="1442"/>
    <cellStyle name="Normal 22 3" xfId="4543"/>
    <cellStyle name="Normal 22 4" xfId="4542"/>
    <cellStyle name="Normal 23" xfId="1443"/>
    <cellStyle name="Normal 24" xfId="8584"/>
    <cellStyle name="Normal 3" xfId="55"/>
    <cellStyle name="Normal 3 10" xfId="1445"/>
    <cellStyle name="Normal 3 10 2" xfId="3018"/>
    <cellStyle name="Normal 3 11" xfId="2838"/>
    <cellStyle name="Normal 3 11 2" xfId="4544"/>
    <cellStyle name="Normal 3 11 3" xfId="6986"/>
    <cellStyle name="Normal 3 12" xfId="7095"/>
    <cellStyle name="Normal 3 13" xfId="1444"/>
    <cellStyle name="Normal 3 2" xfId="1446"/>
    <cellStyle name="Normal 3 2 10" xfId="4545"/>
    <cellStyle name="Normal 3 2 11" xfId="6987"/>
    <cellStyle name="Normal 3 2 12" xfId="7096"/>
    <cellStyle name="Normal 3 2 13" xfId="8602"/>
    <cellStyle name="Normal 3 2 2" xfId="1447"/>
    <cellStyle name="Normal 3 2 2 10" xfId="7713"/>
    <cellStyle name="Normal 3 2 2 2" xfId="1448"/>
    <cellStyle name="Normal 3 2 2 2 2" xfId="2841"/>
    <cellStyle name="Normal 3 2 2 2 3" xfId="4547"/>
    <cellStyle name="Normal 3 2 2 2 4" xfId="6989"/>
    <cellStyle name="Normal 3 2 2 2 5" xfId="8331"/>
    <cellStyle name="Normal 3 2 2 3" xfId="2840"/>
    <cellStyle name="Normal 3 2 2 3 2" xfId="8294"/>
    <cellStyle name="Normal 3 2 2 4" xfId="3683"/>
    <cellStyle name="Normal 3 2 2 5" xfId="4546"/>
    <cellStyle name="Normal 3 2 2 6" xfId="5246"/>
    <cellStyle name="Normal 3 2 2 7" xfId="5827"/>
    <cellStyle name="Normal 3 2 2 8" xfId="6988"/>
    <cellStyle name="Normal 3 2 2 9" xfId="7097"/>
    <cellStyle name="Normal 3 2 3" xfId="1449"/>
    <cellStyle name="Normal 3 2 3 2" xfId="2842"/>
    <cellStyle name="Normal 3 2 3 3" xfId="4548"/>
    <cellStyle name="Normal 3 2 3 4" xfId="6990"/>
    <cellStyle name="Normal 3 2 3 5" xfId="7098"/>
    <cellStyle name="Normal 3 2 4" xfId="1450"/>
    <cellStyle name="Normal 3 2 4 2" xfId="2843"/>
    <cellStyle name="Normal 3 2 4 3" xfId="4549"/>
    <cellStyle name="Normal 3 2 4 4" xfId="6991"/>
    <cellStyle name="Normal 3 2 4 5" xfId="7099"/>
    <cellStyle name="Normal 3 2 5" xfId="1451"/>
    <cellStyle name="Normal 3 2 5 2" xfId="2844"/>
    <cellStyle name="Normal 3 2 5 3" xfId="4550"/>
    <cellStyle name="Normal 3 2 5 4" xfId="6992"/>
    <cellStyle name="Normal 3 2 5 5" xfId="7100"/>
    <cellStyle name="Normal 3 2 6" xfId="1452"/>
    <cellStyle name="Normal 3 2 7" xfId="1453"/>
    <cellStyle name="Normal 3 2 7 2" xfId="1454"/>
    <cellStyle name="Normal 3 2 7 3" xfId="3026"/>
    <cellStyle name="Normal 3 2 7 3 2" xfId="4551"/>
    <cellStyle name="Normal 3 2 8" xfId="1810"/>
    <cellStyle name="Normal 3 2 8 2" xfId="4552"/>
    <cellStyle name="Normal 3 2 9" xfId="2839"/>
    <cellStyle name="Normal 3 2 9 2" xfId="4553"/>
    <cellStyle name="Normal 3 2 9 3" xfId="6993"/>
    <cellStyle name="Normal 3 3" xfId="1455"/>
    <cellStyle name="Normal 3 3 10" xfId="4720"/>
    <cellStyle name="Normal 3 3 10 2" xfId="8493"/>
    <cellStyle name="Normal 3 3 11" xfId="5301"/>
    <cellStyle name="Normal 3 3 11 2" xfId="8582"/>
    <cellStyle name="Normal 3 3 12" xfId="7101"/>
    <cellStyle name="Normal 3 3 12 2" xfId="7768"/>
    <cellStyle name="Normal 3 3 13" xfId="7187"/>
    <cellStyle name="Normal 3 3 14" xfId="8608"/>
    <cellStyle name="Normal 3 3 2" xfId="1456"/>
    <cellStyle name="Normal 3 3 2 2" xfId="1457"/>
    <cellStyle name="Normal 3 3 2 2 2" xfId="1458"/>
    <cellStyle name="Normal 3 3 2 2 2 2" xfId="1459"/>
    <cellStyle name="Normal 3 3 2 2 2 2 2" xfId="2849"/>
    <cellStyle name="Normal 3 3 2 2 2 2 2 2" xfId="8269"/>
    <cellStyle name="Normal 3 3 2 2 2 2 3" xfId="3657"/>
    <cellStyle name="Normal 3 3 2 2 2 2 4" xfId="5221"/>
    <cellStyle name="Normal 3 3 2 2 2 2 5" xfId="5802"/>
    <cellStyle name="Normal 3 3 2 2 2 2 6" xfId="7688"/>
    <cellStyle name="Normal 3 3 2 2 2 3" xfId="2848"/>
    <cellStyle name="Normal 3 3 2 2 2 3 2" xfId="7980"/>
    <cellStyle name="Normal 3 3 2 2 2 4" xfId="3357"/>
    <cellStyle name="Normal 3 3 2 2 2 5" xfId="4932"/>
    <cellStyle name="Normal 3 3 2 2 2 6" xfId="5513"/>
    <cellStyle name="Normal 3 3 2 2 2 7" xfId="7399"/>
    <cellStyle name="Normal 3 3 2 2 3" xfId="1460"/>
    <cellStyle name="Normal 3 3 2 2 3 2" xfId="2850"/>
    <cellStyle name="Normal 3 3 2 2 3 2 2" xfId="8126"/>
    <cellStyle name="Normal 3 3 2 2 3 3" xfId="3514"/>
    <cellStyle name="Normal 3 3 2 2 3 4" xfId="5078"/>
    <cellStyle name="Normal 3 3 2 2 3 5" xfId="5659"/>
    <cellStyle name="Normal 3 3 2 2 3 6" xfId="7545"/>
    <cellStyle name="Normal 3 3 2 2 4" xfId="2847"/>
    <cellStyle name="Normal 3 3 2 2 4 2" xfId="8473"/>
    <cellStyle name="Normal 3 3 2 2 5" xfId="3212"/>
    <cellStyle name="Normal 3 3 2 2 5 2" xfId="8562"/>
    <cellStyle name="Normal 3 3 2 2 6" xfId="4789"/>
    <cellStyle name="Normal 3 3 2 2 6 2" xfId="7837"/>
    <cellStyle name="Normal 3 3 2 2 7" xfId="5370"/>
    <cellStyle name="Normal 3 3 2 2 8" xfId="7256"/>
    <cellStyle name="Normal 3 3 2 3" xfId="1461"/>
    <cellStyle name="Normal 3 3 2 3 2" xfId="1462"/>
    <cellStyle name="Normal 3 3 2 3 2 2" xfId="2852"/>
    <cellStyle name="Normal 3 3 2 3 2 2 2" xfId="8223"/>
    <cellStyle name="Normal 3 3 2 3 2 3" xfId="3611"/>
    <cellStyle name="Normal 3 3 2 3 2 4" xfId="5175"/>
    <cellStyle name="Normal 3 3 2 3 2 5" xfId="5756"/>
    <cellStyle name="Normal 3 3 2 3 2 6" xfId="7642"/>
    <cellStyle name="Normal 3 3 2 3 3" xfId="2851"/>
    <cellStyle name="Normal 3 3 2 3 3 2" xfId="7934"/>
    <cellStyle name="Normal 3 3 2 3 4" xfId="3311"/>
    <cellStyle name="Normal 3 3 2 3 5" xfId="4886"/>
    <cellStyle name="Normal 3 3 2 3 6" xfId="5467"/>
    <cellStyle name="Normal 3 3 2 3 7" xfId="7353"/>
    <cellStyle name="Normal 3 3 2 4" xfId="1463"/>
    <cellStyle name="Normal 3 3 2 4 2" xfId="2853"/>
    <cellStyle name="Normal 3 3 2 4 2 2" xfId="8080"/>
    <cellStyle name="Normal 3 3 2 4 3" xfId="3468"/>
    <cellStyle name="Normal 3 3 2 4 4" xfId="5032"/>
    <cellStyle name="Normal 3 3 2 4 5" xfId="5613"/>
    <cellStyle name="Normal 3 3 2 4 6" xfId="7499"/>
    <cellStyle name="Normal 3 3 2 5" xfId="2846"/>
    <cellStyle name="Normal 3 3 2 5 2" xfId="8333"/>
    <cellStyle name="Normal 3 3 2 6" xfId="3155"/>
    <cellStyle name="Normal 3 3 2 6 2" xfId="8427"/>
    <cellStyle name="Normal 3 3 2 7" xfId="4743"/>
    <cellStyle name="Normal 3 3 2 7 2" xfId="8516"/>
    <cellStyle name="Normal 3 3 2 8" xfId="5324"/>
    <cellStyle name="Normal 3 3 2 8 2" xfId="7791"/>
    <cellStyle name="Normal 3 3 2 9" xfId="7210"/>
    <cellStyle name="Normal 3 3 3" xfId="1464"/>
    <cellStyle name="Normal 3 3 3 2" xfId="1465"/>
    <cellStyle name="Normal 3 3 3 2 2" xfId="1466"/>
    <cellStyle name="Normal 3 3 3 2 2 2" xfId="2856"/>
    <cellStyle name="Normal 3 3 3 2 2 2 2" xfId="8246"/>
    <cellStyle name="Normal 3 3 3 2 2 3" xfId="3634"/>
    <cellStyle name="Normal 3 3 3 2 2 4" xfId="5198"/>
    <cellStyle name="Normal 3 3 3 2 2 5" xfId="5779"/>
    <cellStyle name="Normal 3 3 3 2 2 6" xfId="7665"/>
    <cellStyle name="Normal 3 3 3 2 3" xfId="2855"/>
    <cellStyle name="Normal 3 3 3 2 3 2" xfId="7957"/>
    <cellStyle name="Normal 3 3 3 2 4" xfId="3334"/>
    <cellStyle name="Normal 3 3 3 2 5" xfId="4909"/>
    <cellStyle name="Normal 3 3 3 2 6" xfId="5490"/>
    <cellStyle name="Normal 3 3 3 2 7" xfId="7376"/>
    <cellStyle name="Normal 3 3 3 3" xfId="1467"/>
    <cellStyle name="Normal 3 3 3 3 2" xfId="2857"/>
    <cellStyle name="Normal 3 3 3 3 2 2" xfId="8103"/>
    <cellStyle name="Normal 3 3 3 3 3" xfId="3491"/>
    <cellStyle name="Normal 3 3 3 3 4" xfId="5055"/>
    <cellStyle name="Normal 3 3 3 3 5" xfId="5636"/>
    <cellStyle name="Normal 3 3 3 3 6" xfId="7522"/>
    <cellStyle name="Normal 3 3 3 4" xfId="2854"/>
    <cellStyle name="Normal 3 3 3 4 2" xfId="8450"/>
    <cellStyle name="Normal 3 3 3 5" xfId="3189"/>
    <cellStyle name="Normal 3 3 3 5 2" xfId="8539"/>
    <cellStyle name="Normal 3 3 3 6" xfId="4766"/>
    <cellStyle name="Normal 3 3 3 6 2" xfId="7814"/>
    <cellStyle name="Normal 3 3 3 7" xfId="5347"/>
    <cellStyle name="Normal 3 3 3 8" xfId="7233"/>
    <cellStyle name="Normal 3 3 4" xfId="1468"/>
    <cellStyle name="Normal 3 3 4 2" xfId="1469"/>
    <cellStyle name="Normal 3 3 4 2 2" xfId="1470"/>
    <cellStyle name="Normal 3 3 4 2 2 2" xfId="2860"/>
    <cellStyle name="Normal 3 3 4 2 2 2 2" xfId="8289"/>
    <cellStyle name="Normal 3 3 4 2 2 3" xfId="3677"/>
    <cellStyle name="Normal 3 3 4 2 2 4" xfId="5241"/>
    <cellStyle name="Normal 3 3 4 2 2 5" xfId="5822"/>
    <cellStyle name="Normal 3 3 4 2 2 6" xfId="7708"/>
    <cellStyle name="Normal 3 3 4 2 3" xfId="2859"/>
    <cellStyle name="Normal 3 3 4 2 3 2" xfId="8000"/>
    <cellStyle name="Normal 3 3 4 2 4" xfId="3377"/>
    <cellStyle name="Normal 3 3 4 2 5" xfId="4952"/>
    <cellStyle name="Normal 3 3 4 2 6" xfId="5533"/>
    <cellStyle name="Normal 3 3 4 2 7" xfId="7419"/>
    <cellStyle name="Normal 3 3 4 3" xfId="1471"/>
    <cellStyle name="Normal 3 3 4 3 2" xfId="2861"/>
    <cellStyle name="Normal 3 3 4 3 2 2" xfId="8146"/>
    <cellStyle name="Normal 3 3 4 3 3" xfId="3534"/>
    <cellStyle name="Normal 3 3 4 3 4" xfId="5098"/>
    <cellStyle name="Normal 3 3 4 3 5" xfId="5679"/>
    <cellStyle name="Normal 3 3 4 3 6" xfId="7565"/>
    <cellStyle name="Normal 3 3 4 4" xfId="2858"/>
    <cellStyle name="Normal 3 3 4 4 2" xfId="7857"/>
    <cellStyle name="Normal 3 3 4 5" xfId="3232"/>
    <cellStyle name="Normal 3 3 4 6" xfId="4809"/>
    <cellStyle name="Normal 3 3 4 7" xfId="5390"/>
    <cellStyle name="Normal 3 3 4 8" xfId="7276"/>
    <cellStyle name="Normal 3 3 5" xfId="1472"/>
    <cellStyle name="Normal 3 3 5 2" xfId="1473"/>
    <cellStyle name="Normal 3 3 5 2 2" xfId="2863"/>
    <cellStyle name="Normal 3 3 5 2 2 2" xfId="8200"/>
    <cellStyle name="Normal 3 3 5 2 3" xfId="3588"/>
    <cellStyle name="Normal 3 3 5 2 4" xfId="5152"/>
    <cellStyle name="Normal 3 3 5 2 5" xfId="5733"/>
    <cellStyle name="Normal 3 3 5 2 6" xfId="7619"/>
    <cellStyle name="Normal 3 3 5 3" xfId="2862"/>
    <cellStyle name="Normal 3 3 5 3 2" xfId="7911"/>
    <cellStyle name="Normal 3 3 5 4" xfId="3288"/>
    <cellStyle name="Normal 3 3 5 5" xfId="4863"/>
    <cellStyle name="Normal 3 3 5 6" xfId="5444"/>
    <cellStyle name="Normal 3 3 5 7" xfId="7330"/>
    <cellStyle name="Normal 3 3 6" xfId="1474"/>
    <cellStyle name="Normal 3 3 6 2" xfId="2864"/>
    <cellStyle name="Normal 3 3 6 2 2" xfId="8023"/>
    <cellStyle name="Normal 3 3 6 3" xfId="3411"/>
    <cellStyle name="Normal 3 3 6 4" xfId="4975"/>
    <cellStyle name="Normal 3 3 6 5" xfId="5556"/>
    <cellStyle name="Normal 3 3 6 6" xfId="7442"/>
    <cellStyle name="Normal 3 3 7" xfId="1475"/>
    <cellStyle name="Normal 3 3 7 2" xfId="2865"/>
    <cellStyle name="Normal 3 3 7 2 2" xfId="8296"/>
    <cellStyle name="Normal 3 3 7 3" xfId="3685"/>
    <cellStyle name="Normal 3 3 7 4" xfId="5248"/>
    <cellStyle name="Normal 3 3 7 5" xfId="5829"/>
    <cellStyle name="Normal 3 3 7 6" xfId="7715"/>
    <cellStyle name="Normal 3 3 8" xfId="2845"/>
    <cellStyle name="Normal 3 3 8 2" xfId="8332"/>
    <cellStyle name="Normal 3 3 9" xfId="3119"/>
    <cellStyle name="Normal 3 3 9 2" xfId="8404"/>
    <cellStyle name="Normal 3 4" xfId="1476"/>
    <cellStyle name="Normal 3 4 2" xfId="1477"/>
    <cellStyle name="Normal 3 4 2 2" xfId="2867"/>
    <cellStyle name="Normal 3 4 2 2 2" xfId="8291"/>
    <cellStyle name="Normal 3 4 2 3" xfId="3679"/>
    <cellStyle name="Normal 3 4 2 4" xfId="5243"/>
    <cellStyle name="Normal 3 4 2 5" xfId="5824"/>
    <cellStyle name="Normal 3 4 2 6" xfId="7710"/>
    <cellStyle name="Normal 3 4 3" xfId="1478"/>
    <cellStyle name="Normal 3 4 3 2" xfId="8334"/>
    <cellStyle name="Normal 3 4 4" xfId="2866"/>
    <cellStyle name="Normal 3 4 5" xfId="4554"/>
    <cellStyle name="Normal 3 4 6" xfId="6994"/>
    <cellStyle name="Normal 3 4 7" xfId="7102"/>
    <cellStyle name="Normal 3 5" xfId="1479"/>
    <cellStyle name="Normal 3 5 2" xfId="2868"/>
    <cellStyle name="Normal 3 5 3" xfId="4555"/>
    <cellStyle name="Normal 3 5 4" xfId="6995"/>
    <cellStyle name="Normal 3 5 5" xfId="7103"/>
    <cellStyle name="Normal 3 6" xfId="1480"/>
    <cellStyle name="Normal 3 6 2" xfId="2869"/>
    <cellStyle name="Normal 3 6 3" xfId="4556"/>
    <cellStyle name="Normal 3 6 4" xfId="6996"/>
    <cellStyle name="Normal 3 6 5" xfId="7104"/>
    <cellStyle name="Normal 3 7" xfId="1481"/>
    <cellStyle name="Normal 3 7 2" xfId="2870"/>
    <cellStyle name="Normal 3 7 3" xfId="4557"/>
    <cellStyle name="Normal 3 7 4" xfId="6997"/>
    <cellStyle name="Normal 3 7 5" xfId="7105"/>
    <cellStyle name="Normal 3 8" xfId="1482"/>
    <cellStyle name="Normal 3 8 2" xfId="2871"/>
    <cellStyle name="Normal 3 8 3" xfId="4558"/>
    <cellStyle name="Normal 3 8 4" xfId="6998"/>
    <cellStyle name="Normal 3 8 5" xfId="7106"/>
    <cellStyle name="Normal 3 9" xfId="1483"/>
    <cellStyle name="Normal 3 9 2" xfId="2872"/>
    <cellStyle name="Normal 3 9 3" xfId="4559"/>
    <cellStyle name="Normal 3 9 4" xfId="6999"/>
    <cellStyle name="Normal 3 9 5" xfId="7107"/>
    <cellStyle name="Normal 34" xfId="8335"/>
    <cellStyle name="Normal 4" xfId="56"/>
    <cellStyle name="Normal 4 2" xfId="1485"/>
    <cellStyle name="Normal 4 2 2" xfId="1486"/>
    <cellStyle name="Normal 4 2 2 2" xfId="3020"/>
    <cellStyle name="Normal 4 2 2 3" xfId="8336"/>
    <cellStyle name="Normal 4 2 2 4" xfId="8666"/>
    <cellStyle name="Normal 4 2 3" xfId="1487"/>
    <cellStyle name="Normal 4 2 3 2" xfId="1488"/>
    <cellStyle name="Normal 4 2 3 3" xfId="4561"/>
    <cellStyle name="Normal 4 2 4" xfId="1811"/>
    <cellStyle name="Normal 4 2 4 2" xfId="4562"/>
    <cellStyle name="Normal 4 2 5" xfId="2874"/>
    <cellStyle name="Normal 4 2 5 2" xfId="4563"/>
    <cellStyle name="Normal 4 2 5 3" xfId="7001"/>
    <cellStyle name="Normal 4 2 6" xfId="4560"/>
    <cellStyle name="Normal 4 2 7" xfId="7000"/>
    <cellStyle name="Normal 4 2 8" xfId="7109"/>
    <cellStyle name="Normal 4 2 9" xfId="8603"/>
    <cellStyle name="Normal 4 3" xfId="1489"/>
    <cellStyle name="Normal 4 3 2" xfId="1490"/>
    <cellStyle name="Normal 4 3 2 2" xfId="3021"/>
    <cellStyle name="Normal 4 3 2 3" xfId="8337"/>
    <cellStyle name="Normal 4 3 3" xfId="1491"/>
    <cellStyle name="Normal 4 3 3 2" xfId="1492"/>
    <cellStyle name="Normal 4 3 3 3" xfId="4565"/>
    <cellStyle name="Normal 4 3 4" xfId="1812"/>
    <cellStyle name="Normal 4 3 4 2" xfId="4566"/>
    <cellStyle name="Normal 4 3 5" xfId="2875"/>
    <cellStyle name="Normal 4 3 5 2" xfId="4567"/>
    <cellStyle name="Normal 4 3 5 3" xfId="7003"/>
    <cellStyle name="Normal 4 3 6" xfId="4564"/>
    <cellStyle name="Normal 4 3 7" xfId="7002"/>
    <cellStyle name="Normal 4 3 8" xfId="7110"/>
    <cellStyle name="Normal 4 3 9" xfId="8609"/>
    <cellStyle name="Normal 4 4" xfId="1493"/>
    <cellStyle name="Normal 4 4 2" xfId="1494"/>
    <cellStyle name="Normal 4 4 2 2" xfId="8338"/>
    <cellStyle name="Normal 4 4 3" xfId="2876"/>
    <cellStyle name="Normal 4 4 4" xfId="4568"/>
    <cellStyle name="Normal 4 4 5" xfId="7004"/>
    <cellStyle name="Normal 4 4 6" xfId="7111"/>
    <cellStyle name="Normal 4 5" xfId="1495"/>
    <cellStyle name="Normal 4 5 10" xfId="7711"/>
    <cellStyle name="Normal 4 5 2" xfId="1496"/>
    <cellStyle name="Normal 4 5 2 2" xfId="2878"/>
    <cellStyle name="Normal 4 5 2 3" xfId="4570"/>
    <cellStyle name="Normal 4 5 2 4" xfId="7006"/>
    <cellStyle name="Normal 4 5 2 5" xfId="8292"/>
    <cellStyle name="Normal 4 5 3" xfId="2877"/>
    <cellStyle name="Normal 4 5 4" xfId="3680"/>
    <cellStyle name="Normal 4 5 5" xfId="4569"/>
    <cellStyle name="Normal 4 5 6" xfId="5244"/>
    <cellStyle name="Normal 4 5 7" xfId="5825"/>
    <cellStyle name="Normal 4 5 8" xfId="7005"/>
    <cellStyle name="Normal 4 5 9" xfId="7112"/>
    <cellStyle name="Normal 4 6" xfId="1497"/>
    <cellStyle name="Normal 4 6 2" xfId="1498"/>
    <cellStyle name="Normal 4 6 3" xfId="3019"/>
    <cellStyle name="Normal 4 7" xfId="2873"/>
    <cellStyle name="Normal 4 7 2" xfId="4571"/>
    <cellStyle name="Normal 4 7 3" xfId="7007"/>
    <cellStyle name="Normal 4 8" xfId="7108"/>
    <cellStyle name="Normal 4 9" xfId="1484"/>
    <cellStyle name="Normal 5" xfId="57"/>
    <cellStyle name="Normal 5 10" xfId="7113"/>
    <cellStyle name="Normal 5 11" xfId="1499"/>
    <cellStyle name="Normal 5 2" xfId="1500"/>
    <cellStyle name="Normal 5 2 2" xfId="2880"/>
    <cellStyle name="Normal 5 2 2 2" xfId="8667"/>
    <cellStyle name="Normal 5 2 3" xfId="4573"/>
    <cellStyle name="Normal 5 2 4" xfId="7009"/>
    <cellStyle name="Normal 5 2 5" xfId="7114"/>
    <cellStyle name="Normal 5 2 6" xfId="8339"/>
    <cellStyle name="Normal 5 2 7" xfId="8604"/>
    <cellStyle name="Normal 5 3" xfId="1501"/>
    <cellStyle name="Normal 5 3 2" xfId="2881"/>
    <cellStyle name="Normal 5 3 3" xfId="4574"/>
    <cellStyle name="Normal 5 3 4" xfId="7010"/>
    <cellStyle name="Normal 5 3 5" xfId="7115"/>
    <cellStyle name="Normal 5 3 6" xfId="8611"/>
    <cellStyle name="Normal 5 4" xfId="1502"/>
    <cellStyle name="Normal 5 4 2" xfId="2882"/>
    <cellStyle name="Normal 5 4 3" xfId="4575"/>
    <cellStyle name="Normal 5 4 4" xfId="7011"/>
    <cellStyle name="Normal 5 4 5" xfId="7116"/>
    <cellStyle name="Normal 5 5" xfId="1503"/>
    <cellStyle name="Normal 5 5 2" xfId="2883"/>
    <cellStyle name="Normal 5 5 3" xfId="4576"/>
    <cellStyle name="Normal 5 5 4" xfId="7012"/>
    <cellStyle name="Normal 5 5 5" xfId="7117"/>
    <cellStyle name="Normal 5 6" xfId="1504"/>
    <cellStyle name="Normal 5 6 2" xfId="2980"/>
    <cellStyle name="Normal 5 7" xfId="2879"/>
    <cellStyle name="Normal 5 7 2" xfId="4577"/>
    <cellStyle name="Normal 5 7 3" xfId="7013"/>
    <cellStyle name="Normal 5 8" xfId="4572"/>
    <cellStyle name="Normal 5 9" xfId="7008"/>
    <cellStyle name="Normal 55" xfId="1505"/>
    <cellStyle name="Normal 55 2" xfId="2884"/>
    <cellStyle name="Normal 55 2 2" xfId="8340"/>
    <cellStyle name="Normal 55 3" xfId="3684"/>
    <cellStyle name="Normal 55 3 2" xfId="8295"/>
    <cellStyle name="Normal 55 4" xfId="5247"/>
    <cellStyle name="Normal 55 5" xfId="5828"/>
    <cellStyle name="Normal 55 6" xfId="7714"/>
    <cellStyle name="Normal 6" xfId="58"/>
    <cellStyle name="Normal 6 2" xfId="1507"/>
    <cellStyle name="Normal 6 2 2" xfId="1508"/>
    <cellStyle name="Normal 6 2 2 2" xfId="8663"/>
    <cellStyle name="Normal 6 2 3" xfId="8605"/>
    <cellStyle name="Normal 6 3" xfId="2885"/>
    <cellStyle name="Normal 6 3 2" xfId="8656"/>
    <cellStyle name="Normal 6 4" xfId="1506"/>
    <cellStyle name="Normal 7" xfId="59"/>
    <cellStyle name="Normal 7 2" xfId="1510"/>
    <cellStyle name="Normal 7 2 2" xfId="3022"/>
    <cellStyle name="Normal 7 2 3" xfId="8606"/>
    <cellStyle name="Normal 7 3" xfId="2886"/>
    <cellStyle name="Normal 7 4" xfId="1509"/>
    <cellStyle name="Normal 8" xfId="60"/>
    <cellStyle name="Normal 8 2" xfId="1512"/>
    <cellStyle name="Normal 8 3" xfId="1513"/>
    <cellStyle name="Normal 8 3 2" xfId="3027"/>
    <cellStyle name="Normal 8 4" xfId="2887"/>
    <cellStyle name="Normal 8 5" xfId="1511"/>
    <cellStyle name="Normal 9" xfId="61"/>
    <cellStyle name="Normal 9 2" xfId="1514"/>
    <cellStyle name="Normal 9 2 2" xfId="2888"/>
    <cellStyle name="Normal 9 2 2 2" xfId="8341"/>
    <cellStyle name="Normal 9 2 3" xfId="3682"/>
    <cellStyle name="Normal 9 2 3 2" xfId="8293"/>
    <cellStyle name="Normal 9 2 4" xfId="5245"/>
    <cellStyle name="Normal 9 2 5" xfId="5826"/>
    <cellStyle name="Normal 9 2 6" xfId="7712"/>
    <cellStyle name="Note 2" xfId="62"/>
    <cellStyle name="Note 2 10" xfId="1516"/>
    <cellStyle name="Note 2 10 2" xfId="4579"/>
    <cellStyle name="Note 2 10 3" xfId="4578"/>
    <cellStyle name="Note 2 10 4" xfId="8401"/>
    <cellStyle name="Note 2 11" xfId="1517"/>
    <cellStyle name="Note 2 11 2" xfId="8490"/>
    <cellStyle name="Note 2 12" xfId="1518"/>
    <cellStyle name="Note 2 12 2" xfId="1519"/>
    <cellStyle name="Note 2 12 2 2" xfId="2891"/>
    <cellStyle name="Note 2 12 3" xfId="2890"/>
    <cellStyle name="Note 2 12 4" xfId="8579"/>
    <cellStyle name="Note 2 13" xfId="1520"/>
    <cellStyle name="Note 2 13 2" xfId="7731"/>
    <cellStyle name="Note 2 14" xfId="1521"/>
    <cellStyle name="Note 2 14 2" xfId="2892"/>
    <cellStyle name="Note 2 15" xfId="1522"/>
    <cellStyle name="Note 2 15 2" xfId="2893"/>
    <cellStyle name="Note 2 16" xfId="1523"/>
    <cellStyle name="Note 2 16 2" xfId="2894"/>
    <cellStyle name="Note 2 17" xfId="1524"/>
    <cellStyle name="Note 2 17 2" xfId="2895"/>
    <cellStyle name="Note 2 18" xfId="1525"/>
    <cellStyle name="Note 2 18 2" xfId="2896"/>
    <cellStyle name="Note 2 19" xfId="1526"/>
    <cellStyle name="Note 2 19 2" xfId="2897"/>
    <cellStyle name="Note 2 2" xfId="1527"/>
    <cellStyle name="Note 2 2 10" xfId="2898"/>
    <cellStyle name="Note 2 2 11" xfId="3151"/>
    <cellStyle name="Note 2 2 11 2" xfId="7014"/>
    <cellStyle name="Note 2 2 12" xfId="4740"/>
    <cellStyle name="Note 2 2 13" xfId="5321"/>
    <cellStyle name="Note 2 2 14" xfId="7207"/>
    <cellStyle name="Note 2 2 2" xfId="1528"/>
    <cellStyle name="Note 2 2 2 2" xfId="1529"/>
    <cellStyle name="Note 2 2 2 2 2" xfId="1530"/>
    <cellStyle name="Note 2 2 2 2 2 2" xfId="1531"/>
    <cellStyle name="Note 2 2 2 2 2 2 2" xfId="2899"/>
    <cellStyle name="Note 2 2 2 2 2 2 3" xfId="8266"/>
    <cellStyle name="Note 2 2 2 2 2 3" xfId="3654"/>
    <cellStyle name="Note 2 2 2 2 2 3 2" xfId="4580"/>
    <cellStyle name="Note 2 2 2 2 2 4" xfId="5218"/>
    <cellStyle name="Note 2 2 2 2 2 4 2" xfId="7015"/>
    <cellStyle name="Note 2 2 2 2 2 5" xfId="5799"/>
    <cellStyle name="Note 2 2 2 2 2 6" xfId="7685"/>
    <cellStyle name="Note 2 2 2 2 3" xfId="1532"/>
    <cellStyle name="Note 2 2 2 2 3 2" xfId="2900"/>
    <cellStyle name="Note 2 2 2 2 3 3" xfId="7977"/>
    <cellStyle name="Note 2 2 2 2 4" xfId="3354"/>
    <cellStyle name="Note 2 2 2 2 4 2" xfId="4581"/>
    <cellStyle name="Note 2 2 2 2 5" xfId="4929"/>
    <cellStyle name="Note 2 2 2 2 5 2" xfId="7016"/>
    <cellStyle name="Note 2 2 2 2 6" xfId="5510"/>
    <cellStyle name="Note 2 2 2 2 7" xfId="7396"/>
    <cellStyle name="Note 2 2 2 3" xfId="1533"/>
    <cellStyle name="Note 2 2 2 3 2" xfId="1534"/>
    <cellStyle name="Note 2 2 2 3 2 2" xfId="2901"/>
    <cellStyle name="Note 2 2 2 3 2 3" xfId="8123"/>
    <cellStyle name="Note 2 2 2 3 3" xfId="3511"/>
    <cellStyle name="Note 2 2 2 3 3 2" xfId="4582"/>
    <cellStyle name="Note 2 2 2 3 4" xfId="5075"/>
    <cellStyle name="Note 2 2 2 3 4 2" xfId="7017"/>
    <cellStyle name="Note 2 2 2 3 5" xfId="5656"/>
    <cellStyle name="Note 2 2 2 3 6" xfId="7542"/>
    <cellStyle name="Note 2 2 2 4" xfId="1535"/>
    <cellStyle name="Note 2 2 2 4 2" xfId="2902"/>
    <cellStyle name="Note 2 2 2 4 3" xfId="8470"/>
    <cellStyle name="Note 2 2 2 5" xfId="3209"/>
    <cellStyle name="Note 2 2 2 5 2" xfId="4583"/>
    <cellStyle name="Note 2 2 2 5 3" xfId="8559"/>
    <cellStyle name="Note 2 2 2 6" xfId="4786"/>
    <cellStyle name="Note 2 2 2 6 2" xfId="7018"/>
    <cellStyle name="Note 2 2 2 6 3" xfId="7834"/>
    <cellStyle name="Note 2 2 2 7" xfId="5367"/>
    <cellStyle name="Note 2 2 2 8" xfId="7253"/>
    <cellStyle name="Note 2 2 3" xfId="1536"/>
    <cellStyle name="Note 2 2 3 2" xfId="1537"/>
    <cellStyle name="Note 2 2 3 2 2" xfId="1538"/>
    <cellStyle name="Note 2 2 3 2 2 2" xfId="2903"/>
    <cellStyle name="Note 2 2 3 2 2 3" xfId="8220"/>
    <cellStyle name="Note 2 2 3 2 3" xfId="3608"/>
    <cellStyle name="Note 2 2 3 2 3 2" xfId="4584"/>
    <cellStyle name="Note 2 2 3 2 4" xfId="5172"/>
    <cellStyle name="Note 2 2 3 2 4 2" xfId="7019"/>
    <cellStyle name="Note 2 2 3 2 5" xfId="5753"/>
    <cellStyle name="Note 2 2 3 2 6" xfId="7639"/>
    <cellStyle name="Note 2 2 3 3" xfId="1539"/>
    <cellStyle name="Note 2 2 3 3 2" xfId="2904"/>
    <cellStyle name="Note 2 2 3 3 3" xfId="7931"/>
    <cellStyle name="Note 2 2 3 4" xfId="3308"/>
    <cellStyle name="Note 2 2 3 4 2" xfId="4585"/>
    <cellStyle name="Note 2 2 3 5" xfId="4883"/>
    <cellStyle name="Note 2 2 3 5 2" xfId="7020"/>
    <cellStyle name="Note 2 2 3 6" xfId="5464"/>
    <cellStyle name="Note 2 2 3 7" xfId="7350"/>
    <cellStyle name="Note 2 2 4" xfId="1540"/>
    <cellStyle name="Note 2 2 4 2" xfId="1541"/>
    <cellStyle name="Note 2 2 4 2 2" xfId="2905"/>
    <cellStyle name="Note 2 2 4 2 3" xfId="8077"/>
    <cellStyle name="Note 2 2 4 3" xfId="3465"/>
    <cellStyle name="Note 2 2 4 3 2" xfId="4586"/>
    <cellStyle name="Note 2 2 4 4" xfId="5029"/>
    <cellStyle name="Note 2 2 4 4 2" xfId="7021"/>
    <cellStyle name="Note 2 2 4 5" xfId="5610"/>
    <cellStyle name="Note 2 2 4 6" xfId="7496"/>
    <cellStyle name="Note 2 2 5" xfId="1542"/>
    <cellStyle name="Note 2 2 5 2" xfId="1543"/>
    <cellStyle name="Note 2 2 5 2 2" xfId="2907"/>
    <cellStyle name="Note 2 2 5 3" xfId="2906"/>
    <cellStyle name="Note 2 2 5 4" xfId="8343"/>
    <cellStyle name="Note 2 2 6" xfId="1544"/>
    <cellStyle name="Note 2 2 6 2" xfId="8424"/>
    <cellStyle name="Note 2 2 7" xfId="1545"/>
    <cellStyle name="Note 2 2 7 2" xfId="2908"/>
    <cellStyle name="Note 2 2 7 3" xfId="8513"/>
    <cellStyle name="Note 2 2 8" xfId="1546"/>
    <cellStyle name="Note 2 2 8 2" xfId="2909"/>
    <cellStyle name="Note 2 2 8 3" xfId="7788"/>
    <cellStyle name="Note 2 2 9" xfId="1832"/>
    <cellStyle name="Note 2 2 9 2" xfId="4587"/>
    <cellStyle name="Note 2 2 9 3" xfId="7022"/>
    <cellStyle name="Note 2 20" xfId="1786"/>
    <cellStyle name="Note 2 20 2" xfId="3015"/>
    <cellStyle name="Note 2 20 3" xfId="4588"/>
    <cellStyle name="Note 2 20 4" xfId="7023"/>
    <cellStyle name="Note 2 21" xfId="1814"/>
    <cellStyle name="Note 2 21 2" xfId="4589"/>
    <cellStyle name="Note 2 21 3" xfId="7024"/>
    <cellStyle name="Note 2 22" xfId="2889"/>
    <cellStyle name="Note 2 23" xfId="3079"/>
    <cellStyle name="Note 2 24" xfId="4683"/>
    <cellStyle name="Note 2 25" xfId="5264"/>
    <cellStyle name="Note 2 26" xfId="7133"/>
    <cellStyle name="Note 2 27" xfId="7150"/>
    <cellStyle name="Note 2 28" xfId="1515"/>
    <cellStyle name="Note 2 29" xfId="8626"/>
    <cellStyle name="Note 2 3" xfId="1547"/>
    <cellStyle name="Note 2 3 2" xfId="1548"/>
    <cellStyle name="Note 2 3 2 2" xfId="1549"/>
    <cellStyle name="Note 2 3 2 2 2" xfId="1550"/>
    <cellStyle name="Note 2 3 2 2 2 2" xfId="2910"/>
    <cellStyle name="Note 2 3 2 2 2 3" xfId="8243"/>
    <cellStyle name="Note 2 3 2 2 3" xfId="3631"/>
    <cellStyle name="Note 2 3 2 2 3 2" xfId="4590"/>
    <cellStyle name="Note 2 3 2 2 4" xfId="5195"/>
    <cellStyle name="Note 2 3 2 2 4 2" xfId="7025"/>
    <cellStyle name="Note 2 3 2 2 5" xfId="5776"/>
    <cellStyle name="Note 2 3 2 2 6" xfId="7662"/>
    <cellStyle name="Note 2 3 2 3" xfId="1551"/>
    <cellStyle name="Note 2 3 2 3 2" xfId="2911"/>
    <cellStyle name="Note 2 3 2 3 3" xfId="7954"/>
    <cellStyle name="Note 2 3 2 4" xfId="3331"/>
    <cellStyle name="Note 2 3 2 4 2" xfId="4591"/>
    <cellStyle name="Note 2 3 2 5" xfId="4906"/>
    <cellStyle name="Note 2 3 2 5 2" xfId="7026"/>
    <cellStyle name="Note 2 3 2 6" xfId="5487"/>
    <cellStyle name="Note 2 3 2 7" xfId="7373"/>
    <cellStyle name="Note 2 3 3" xfId="1552"/>
    <cellStyle name="Note 2 3 3 2" xfId="1553"/>
    <cellStyle name="Note 2 3 3 2 2" xfId="2912"/>
    <cellStyle name="Note 2 3 3 2 3" xfId="8100"/>
    <cellStyle name="Note 2 3 3 3" xfId="3488"/>
    <cellStyle name="Note 2 3 3 3 2" xfId="4592"/>
    <cellStyle name="Note 2 3 3 4" xfId="5052"/>
    <cellStyle name="Note 2 3 3 4 2" xfId="7027"/>
    <cellStyle name="Note 2 3 3 5" xfId="5633"/>
    <cellStyle name="Note 2 3 3 6" xfId="7519"/>
    <cellStyle name="Note 2 3 4" xfId="1554"/>
    <cellStyle name="Note 2 3 4 2" xfId="8447"/>
    <cellStyle name="Note 2 3 5" xfId="1555"/>
    <cellStyle name="Note 2 3 5 2" xfId="2913"/>
    <cellStyle name="Note 2 3 5 3" xfId="8536"/>
    <cellStyle name="Note 2 3 6" xfId="3186"/>
    <cellStyle name="Note 2 3 6 2" xfId="4593"/>
    <cellStyle name="Note 2 3 6 3" xfId="7811"/>
    <cellStyle name="Note 2 3 7" xfId="4763"/>
    <cellStyle name="Note 2 3 7 2" xfId="7028"/>
    <cellStyle name="Note 2 3 8" xfId="5344"/>
    <cellStyle name="Note 2 3 9" xfId="7230"/>
    <cellStyle name="Note 2 4" xfId="1556"/>
    <cellStyle name="Note 2 4 2" xfId="1557"/>
    <cellStyle name="Note 2 4 2 2" xfId="1558"/>
    <cellStyle name="Note 2 4 2 2 2" xfId="1559"/>
    <cellStyle name="Note 2 4 2 2 2 2" xfId="2914"/>
    <cellStyle name="Note 2 4 2 2 2 3" xfId="8197"/>
    <cellStyle name="Note 2 4 2 2 3" xfId="3585"/>
    <cellStyle name="Note 2 4 2 2 3 2" xfId="4594"/>
    <cellStyle name="Note 2 4 2 2 4" xfId="5149"/>
    <cellStyle name="Note 2 4 2 2 4 2" xfId="7029"/>
    <cellStyle name="Note 2 4 2 2 5" xfId="5730"/>
    <cellStyle name="Note 2 4 2 2 6" xfId="7616"/>
    <cellStyle name="Note 2 4 2 3" xfId="1560"/>
    <cellStyle name="Note 2 4 2 3 2" xfId="2915"/>
    <cellStyle name="Note 2 4 2 3 3" xfId="7908"/>
    <cellStyle name="Note 2 4 2 4" xfId="3285"/>
    <cellStyle name="Note 2 4 2 4 2" xfId="4595"/>
    <cellStyle name="Note 2 4 2 5" xfId="4860"/>
    <cellStyle name="Note 2 4 2 5 2" xfId="7030"/>
    <cellStyle name="Note 2 4 2 6" xfId="5441"/>
    <cellStyle name="Note 2 4 2 7" xfId="7327"/>
    <cellStyle name="Note 2 4 3" xfId="1561"/>
    <cellStyle name="Note 2 4 3 2" xfId="1562"/>
    <cellStyle name="Note 2 4 3 2 2" xfId="2916"/>
    <cellStyle name="Note 2 4 3 2 3" xfId="8057"/>
    <cellStyle name="Note 2 4 3 3" xfId="3445"/>
    <cellStyle name="Note 2 4 3 3 2" xfId="4596"/>
    <cellStyle name="Note 2 4 3 4" xfId="5009"/>
    <cellStyle name="Note 2 4 3 4 2" xfId="7031"/>
    <cellStyle name="Note 2 4 3 5" xfId="5590"/>
    <cellStyle name="Note 2 4 3 6" xfId="7476"/>
    <cellStyle name="Note 2 4 4" xfId="1563"/>
    <cellStyle name="Note 2 4 4 2" xfId="2917"/>
    <cellStyle name="Note 2 4 4 3" xfId="7765"/>
    <cellStyle name="Note 2 4 5" xfId="3116"/>
    <cellStyle name="Note 2 4 5 2" xfId="4597"/>
    <cellStyle name="Note 2 4 6" xfId="4717"/>
    <cellStyle name="Note 2 4 6 2" xfId="7032"/>
    <cellStyle name="Note 2 4 7" xfId="5298"/>
    <cellStyle name="Note 2 4 8" xfId="7184"/>
    <cellStyle name="Note 2 5" xfId="1564"/>
    <cellStyle name="Note 2 5 2" xfId="1565"/>
    <cellStyle name="Note 2 5 2 2" xfId="1566"/>
    <cellStyle name="Note 2 5 2 2 2" xfId="1567"/>
    <cellStyle name="Note 2 5 2 2 2 2" xfId="2918"/>
    <cellStyle name="Note 2 5 2 2 2 3" xfId="8180"/>
    <cellStyle name="Note 2 5 2 2 3" xfId="3568"/>
    <cellStyle name="Note 2 5 2 2 3 2" xfId="4598"/>
    <cellStyle name="Note 2 5 2 2 4" xfId="5132"/>
    <cellStyle name="Note 2 5 2 2 4 2" xfId="7033"/>
    <cellStyle name="Note 2 5 2 2 5" xfId="5713"/>
    <cellStyle name="Note 2 5 2 2 6" xfId="7599"/>
    <cellStyle name="Note 2 5 2 3" xfId="1568"/>
    <cellStyle name="Note 2 5 2 3 2" xfId="2919"/>
    <cellStyle name="Note 2 5 2 3 3" xfId="7891"/>
    <cellStyle name="Note 2 5 2 4" xfId="3268"/>
    <cellStyle name="Note 2 5 2 4 2" xfId="4599"/>
    <cellStyle name="Note 2 5 2 5" xfId="4843"/>
    <cellStyle name="Note 2 5 2 5 2" xfId="7034"/>
    <cellStyle name="Note 2 5 2 6" xfId="5424"/>
    <cellStyle name="Note 2 5 2 7" xfId="7310"/>
    <cellStyle name="Note 2 5 3" xfId="1569"/>
    <cellStyle name="Note 2 5 3 2" xfId="1570"/>
    <cellStyle name="Note 2 5 3 2 2" xfId="2920"/>
    <cellStyle name="Note 2 5 3 2 3" xfId="8040"/>
    <cellStyle name="Note 2 5 3 3" xfId="3428"/>
    <cellStyle name="Note 2 5 3 3 2" xfId="4600"/>
    <cellStyle name="Note 2 5 3 4" xfId="4992"/>
    <cellStyle name="Note 2 5 3 4 2" xfId="7035"/>
    <cellStyle name="Note 2 5 3 5" xfId="5573"/>
    <cellStyle name="Note 2 5 3 6" xfId="7459"/>
    <cellStyle name="Note 2 5 4" xfId="1571"/>
    <cellStyle name="Note 2 5 4 2" xfId="2921"/>
    <cellStyle name="Note 2 5 4 3" xfId="7748"/>
    <cellStyle name="Note 2 5 5" xfId="3099"/>
    <cellStyle name="Note 2 5 5 2" xfId="4601"/>
    <cellStyle name="Note 2 5 6" xfId="4700"/>
    <cellStyle name="Note 2 5 6 2" xfId="7036"/>
    <cellStyle name="Note 2 5 7" xfId="5281"/>
    <cellStyle name="Note 2 5 8" xfId="7167"/>
    <cellStyle name="Note 2 6" xfId="1572"/>
    <cellStyle name="Note 2 6 2" xfId="1573"/>
    <cellStyle name="Note 2 6 2 2" xfId="1574"/>
    <cellStyle name="Note 2 6 2 2 2" xfId="1575"/>
    <cellStyle name="Note 2 6 2 2 2 2" xfId="2922"/>
    <cellStyle name="Note 2 6 2 2 2 3" xfId="8286"/>
    <cellStyle name="Note 2 6 2 2 3" xfId="3674"/>
    <cellStyle name="Note 2 6 2 2 3 2" xfId="4602"/>
    <cellStyle name="Note 2 6 2 2 4" xfId="5238"/>
    <cellStyle name="Note 2 6 2 2 4 2" xfId="7037"/>
    <cellStyle name="Note 2 6 2 2 5" xfId="5819"/>
    <cellStyle name="Note 2 6 2 2 6" xfId="7705"/>
    <cellStyle name="Note 2 6 2 3" xfId="1576"/>
    <cellStyle name="Note 2 6 2 3 2" xfId="2923"/>
    <cellStyle name="Note 2 6 2 3 3" xfId="7997"/>
    <cellStyle name="Note 2 6 2 4" xfId="3374"/>
    <cellStyle name="Note 2 6 2 4 2" xfId="4603"/>
    <cellStyle name="Note 2 6 2 5" xfId="4949"/>
    <cellStyle name="Note 2 6 2 5 2" xfId="7038"/>
    <cellStyle name="Note 2 6 2 6" xfId="5530"/>
    <cellStyle name="Note 2 6 2 7" xfId="7416"/>
    <cellStyle name="Note 2 6 3" xfId="1577"/>
    <cellStyle name="Note 2 6 3 2" xfId="1578"/>
    <cellStyle name="Note 2 6 3 2 2" xfId="2924"/>
    <cellStyle name="Note 2 6 3 2 3" xfId="8143"/>
    <cellStyle name="Note 2 6 3 3" xfId="3531"/>
    <cellStyle name="Note 2 6 3 3 2" xfId="4604"/>
    <cellStyle name="Note 2 6 3 4" xfId="5095"/>
    <cellStyle name="Note 2 6 3 4 2" xfId="7039"/>
    <cellStyle name="Note 2 6 3 5" xfId="5676"/>
    <cellStyle name="Note 2 6 3 6" xfId="7562"/>
    <cellStyle name="Note 2 6 4" xfId="1579"/>
    <cellStyle name="Note 2 6 4 2" xfId="2925"/>
    <cellStyle name="Note 2 6 4 3" xfId="7854"/>
    <cellStyle name="Note 2 6 5" xfId="3229"/>
    <cellStyle name="Note 2 6 5 2" xfId="4605"/>
    <cellStyle name="Note 2 6 6" xfId="4806"/>
    <cellStyle name="Note 2 6 6 2" xfId="7040"/>
    <cellStyle name="Note 2 6 7" xfId="5387"/>
    <cellStyle name="Note 2 6 8" xfId="7273"/>
    <cellStyle name="Note 2 7" xfId="1580"/>
    <cellStyle name="Note 2 7 2" xfId="1581"/>
    <cellStyle name="Note 2 7 2 2" xfId="1582"/>
    <cellStyle name="Note 2 7 2 2 2" xfId="2926"/>
    <cellStyle name="Note 2 7 2 2 3" xfId="8163"/>
    <cellStyle name="Note 2 7 2 3" xfId="3551"/>
    <cellStyle name="Note 2 7 2 3 2" xfId="4606"/>
    <cellStyle name="Note 2 7 2 4" xfId="5115"/>
    <cellStyle name="Note 2 7 2 4 2" xfId="7041"/>
    <cellStyle name="Note 2 7 2 5" xfId="5696"/>
    <cellStyle name="Note 2 7 2 6" xfId="7582"/>
    <cellStyle name="Note 2 7 3" xfId="1583"/>
    <cellStyle name="Note 2 7 3 2" xfId="2927"/>
    <cellStyle name="Note 2 7 3 3" xfId="7874"/>
    <cellStyle name="Note 2 7 4" xfId="3251"/>
    <cellStyle name="Note 2 7 4 2" xfId="4607"/>
    <cellStyle name="Note 2 7 5" xfId="4826"/>
    <cellStyle name="Note 2 7 5 2" xfId="7042"/>
    <cellStyle name="Note 2 7 6" xfId="5407"/>
    <cellStyle name="Note 2 7 7" xfId="7293"/>
    <cellStyle name="Note 2 8" xfId="1584"/>
    <cellStyle name="Note 2 8 2" xfId="1585"/>
    <cellStyle name="Note 2 8 2 2" xfId="2928"/>
    <cellStyle name="Note 2 8 2 3" xfId="8019"/>
    <cellStyle name="Note 2 8 3" xfId="3407"/>
    <cellStyle name="Note 2 8 3 2" xfId="4608"/>
    <cellStyle name="Note 2 8 4" xfId="4971"/>
    <cellStyle name="Note 2 8 4 2" xfId="7043"/>
    <cellStyle name="Note 2 8 5" xfId="5552"/>
    <cellStyle name="Note 2 8 6" xfId="7438"/>
    <cellStyle name="Note 2 9" xfId="1586"/>
    <cellStyle name="Note 2 9 2" xfId="4609"/>
    <cellStyle name="Note 2 9 3" xfId="8342"/>
    <cellStyle name="Note 3" xfId="1587"/>
    <cellStyle name="Note 3 2" xfId="1588"/>
    <cellStyle name="Note 3 2 2" xfId="1589"/>
    <cellStyle name="Note 3 2 2 2" xfId="1590"/>
    <cellStyle name="Note 3 2 2 2 2" xfId="1591"/>
    <cellStyle name="Note 3 2 2 2 2 2" xfId="2929"/>
    <cellStyle name="Note 3 2 2 2 2 3" xfId="8250"/>
    <cellStyle name="Note 3 2 2 2 3" xfId="3638"/>
    <cellStyle name="Note 3 2 2 2 3 2" xfId="4610"/>
    <cellStyle name="Note 3 2 2 2 4" xfId="5202"/>
    <cellStyle name="Note 3 2 2 2 4 2" xfId="7044"/>
    <cellStyle name="Note 3 2 2 2 5" xfId="5783"/>
    <cellStyle name="Note 3 2 2 2 6" xfId="7669"/>
    <cellStyle name="Note 3 2 2 3" xfId="1592"/>
    <cellStyle name="Note 3 2 2 3 2" xfId="2930"/>
    <cellStyle name="Note 3 2 2 3 3" xfId="7961"/>
    <cellStyle name="Note 3 2 2 4" xfId="3338"/>
    <cellStyle name="Note 3 2 2 4 2" xfId="4611"/>
    <cellStyle name="Note 3 2 2 5" xfId="4913"/>
    <cellStyle name="Note 3 2 2 5 2" xfId="7045"/>
    <cellStyle name="Note 3 2 2 6" xfId="5494"/>
    <cellStyle name="Note 3 2 2 7" xfId="7380"/>
    <cellStyle name="Note 3 2 3" xfId="1593"/>
    <cellStyle name="Note 3 2 3 2" xfId="1594"/>
    <cellStyle name="Note 3 2 3 2 2" xfId="2931"/>
    <cellStyle name="Note 3 2 3 2 3" xfId="8107"/>
    <cellStyle name="Note 3 2 3 3" xfId="3495"/>
    <cellStyle name="Note 3 2 3 3 2" xfId="4612"/>
    <cellStyle name="Note 3 2 3 4" xfId="5059"/>
    <cellStyle name="Note 3 2 3 4 2" xfId="7046"/>
    <cellStyle name="Note 3 2 3 5" xfId="5640"/>
    <cellStyle name="Note 3 2 3 6" xfId="7526"/>
    <cellStyle name="Note 3 2 4" xfId="1595"/>
    <cellStyle name="Note 3 2 4 2" xfId="2932"/>
    <cellStyle name="Note 3 2 4 3" xfId="8454"/>
    <cellStyle name="Note 3 2 5" xfId="3193"/>
    <cellStyle name="Note 3 2 5 2" xfId="4613"/>
    <cellStyle name="Note 3 2 5 3" xfId="8543"/>
    <cellStyle name="Note 3 2 6" xfId="4770"/>
    <cellStyle name="Note 3 2 6 2" xfId="7047"/>
    <cellStyle name="Note 3 2 6 3" xfId="7818"/>
    <cellStyle name="Note 3 2 7" xfId="5351"/>
    <cellStyle name="Note 3 2 8" xfId="7237"/>
    <cellStyle name="Note 3 3" xfId="1596"/>
    <cellStyle name="Note 3 3 2" xfId="1597"/>
    <cellStyle name="Note 3 3 2 2" xfId="1598"/>
    <cellStyle name="Note 3 3 2 2 2" xfId="2933"/>
    <cellStyle name="Note 3 3 2 2 3" xfId="8204"/>
    <cellStyle name="Note 3 3 2 3" xfId="3592"/>
    <cellStyle name="Note 3 3 2 3 2" xfId="4614"/>
    <cellStyle name="Note 3 3 2 4" xfId="5156"/>
    <cellStyle name="Note 3 3 2 4 2" xfId="7048"/>
    <cellStyle name="Note 3 3 2 5" xfId="5737"/>
    <cellStyle name="Note 3 3 2 6" xfId="7623"/>
    <cellStyle name="Note 3 3 3" xfId="1599"/>
    <cellStyle name="Note 3 3 3 2" xfId="2934"/>
    <cellStyle name="Note 3 3 3 3" xfId="7915"/>
    <cellStyle name="Note 3 3 4" xfId="3292"/>
    <cellStyle name="Note 3 3 4 2" xfId="4615"/>
    <cellStyle name="Note 3 3 5" xfId="4867"/>
    <cellStyle name="Note 3 3 5 2" xfId="7049"/>
    <cellStyle name="Note 3 3 6" xfId="5448"/>
    <cellStyle name="Note 3 3 7" xfId="7334"/>
    <cellStyle name="Note 3 4" xfId="1600"/>
    <cellStyle name="Note 3 4 2" xfId="1601"/>
    <cellStyle name="Note 3 4 2 2" xfId="2935"/>
    <cellStyle name="Note 3 4 2 3" xfId="8061"/>
    <cellStyle name="Note 3 4 3" xfId="3449"/>
    <cellStyle name="Note 3 4 3 2" xfId="4616"/>
    <cellStyle name="Note 3 4 4" xfId="5013"/>
    <cellStyle name="Note 3 4 4 2" xfId="7050"/>
    <cellStyle name="Note 3 4 5" xfId="5594"/>
    <cellStyle name="Note 3 4 6" xfId="7480"/>
    <cellStyle name="Note 3 5" xfId="1602"/>
    <cellStyle name="Note 3 5 2" xfId="2936"/>
    <cellStyle name="Note 3 5 3" xfId="8408"/>
    <cellStyle name="Note 3 6" xfId="3124"/>
    <cellStyle name="Note 3 6 2" xfId="4617"/>
    <cellStyle name="Note 3 6 3" xfId="8497"/>
    <cellStyle name="Note 3 7" xfId="4724"/>
    <cellStyle name="Note 3 7 2" xfId="7051"/>
    <cellStyle name="Note 3 7 3" xfId="7772"/>
    <cellStyle name="Note 3 8" xfId="5305"/>
    <cellStyle name="Note 3 9" xfId="7191"/>
    <cellStyle name="Note 4" xfId="8588"/>
    <cellStyle name="Output" xfId="13" builtinId="21" customBuiltin="1"/>
    <cellStyle name="Output 10" xfId="1604"/>
    <cellStyle name="Output 11" xfId="1605"/>
    <cellStyle name="Output 12" xfId="1787"/>
    <cellStyle name="Output 12 2" xfId="7052"/>
    <cellStyle name="Output 13" xfId="2937"/>
    <cellStyle name="Output 14" xfId="1603"/>
    <cellStyle name="Output 2" xfId="1606"/>
    <cellStyle name="Output 2 2" xfId="8621"/>
    <cellStyle name="Output 3" xfId="1607"/>
    <cellStyle name="Output 3 2" xfId="1608"/>
    <cellStyle name="Output 4" xfId="1609"/>
    <cellStyle name="Output 4 2" xfId="4619"/>
    <cellStyle name="Output 4 3" xfId="4618"/>
    <cellStyle name="Output 5" xfId="1610"/>
    <cellStyle name="Output 5 2" xfId="1611"/>
    <cellStyle name="Output 6" xfId="1612"/>
    <cellStyle name="Output 7" xfId="1613"/>
    <cellStyle name="Output 8" xfId="1614"/>
    <cellStyle name="Output 9" xfId="1615"/>
    <cellStyle name="Percent" xfId="3" builtinId="5"/>
    <cellStyle name="Percent 10" xfId="8587"/>
    <cellStyle name="Percent 2" xfId="47"/>
    <cellStyle name="Percent 2 10" xfId="1617"/>
    <cellStyle name="Percent 2 11" xfId="1618"/>
    <cellStyle name="Percent 2 11 2" xfId="4620"/>
    <cellStyle name="Percent 2 11 3" xfId="8344"/>
    <cellStyle name="Percent 2 12" xfId="1619"/>
    <cellStyle name="Percent 2 12 2" xfId="4622"/>
    <cellStyle name="Percent 2 12 3" xfId="4621"/>
    <cellStyle name="Percent 2 12 4" xfId="8402"/>
    <cellStyle name="Percent 2 13" xfId="1620"/>
    <cellStyle name="Percent 2 13 2" xfId="8491"/>
    <cellStyle name="Percent 2 14" xfId="1621"/>
    <cellStyle name="Percent 2 14 2" xfId="1622"/>
    <cellStyle name="Percent 2 14 2 2" xfId="2940"/>
    <cellStyle name="Percent 2 14 3" xfId="2939"/>
    <cellStyle name="Percent 2 14 4" xfId="8580"/>
    <cellStyle name="Percent 2 15" xfId="1623"/>
    <cellStyle name="Percent 2 15 2" xfId="2941"/>
    <cellStyle name="Percent 2 15 3" xfId="7732"/>
    <cellStyle name="Percent 2 16" xfId="1624"/>
    <cellStyle name="Percent 2 16 2" xfId="2942"/>
    <cellStyle name="Percent 2 17" xfId="1625"/>
    <cellStyle name="Percent 2 17 2" xfId="2943"/>
    <cellStyle name="Percent 2 18" xfId="1626"/>
    <cellStyle name="Percent 2 18 2" xfId="2944"/>
    <cellStyle name="Percent 2 19" xfId="1627"/>
    <cellStyle name="Percent 2 19 2" xfId="2945"/>
    <cellStyle name="Percent 2 2" xfId="1628"/>
    <cellStyle name="Percent 2 2 10" xfId="2946"/>
    <cellStyle name="Percent 2 2 11" xfId="3023"/>
    <cellStyle name="Percent 2 2 11 2" xfId="4623"/>
    <cellStyle name="Percent 2 2 11 3" xfId="7053"/>
    <cellStyle name="Percent 2 2 12" xfId="3153"/>
    <cellStyle name="Percent 2 2 13" xfId="4741"/>
    <cellStyle name="Percent 2 2 14" xfId="5322"/>
    <cellStyle name="Percent 2 2 15" xfId="7208"/>
    <cellStyle name="Percent 2 2 2" xfId="1629"/>
    <cellStyle name="Percent 2 2 2 2" xfId="1630"/>
    <cellStyle name="Percent 2 2 2 2 2" xfId="1631"/>
    <cellStyle name="Percent 2 2 2 2 2 2" xfId="1632"/>
    <cellStyle name="Percent 2 2 2 2 2 2 2" xfId="2947"/>
    <cellStyle name="Percent 2 2 2 2 2 2 3" xfId="8267"/>
    <cellStyle name="Percent 2 2 2 2 2 3" xfId="3655"/>
    <cellStyle name="Percent 2 2 2 2 2 3 2" xfId="4624"/>
    <cellStyle name="Percent 2 2 2 2 2 4" xfId="5219"/>
    <cellStyle name="Percent 2 2 2 2 2 4 2" xfId="7054"/>
    <cellStyle name="Percent 2 2 2 2 2 5" xfId="5800"/>
    <cellStyle name="Percent 2 2 2 2 2 6" xfId="7686"/>
    <cellStyle name="Percent 2 2 2 2 3" xfId="1633"/>
    <cellStyle name="Percent 2 2 2 2 3 2" xfId="2948"/>
    <cellStyle name="Percent 2 2 2 2 3 3" xfId="7978"/>
    <cellStyle name="Percent 2 2 2 2 4" xfId="3355"/>
    <cellStyle name="Percent 2 2 2 2 4 2" xfId="4625"/>
    <cellStyle name="Percent 2 2 2 2 5" xfId="4930"/>
    <cellStyle name="Percent 2 2 2 2 5 2" xfId="7055"/>
    <cellStyle name="Percent 2 2 2 2 6" xfId="5511"/>
    <cellStyle name="Percent 2 2 2 2 7" xfId="7397"/>
    <cellStyle name="Percent 2 2 2 3" xfId="1634"/>
    <cellStyle name="Percent 2 2 2 3 2" xfId="1635"/>
    <cellStyle name="Percent 2 2 2 3 2 2" xfId="2949"/>
    <cellStyle name="Percent 2 2 2 3 2 3" xfId="8124"/>
    <cellStyle name="Percent 2 2 2 3 3" xfId="3512"/>
    <cellStyle name="Percent 2 2 2 3 3 2" xfId="4626"/>
    <cellStyle name="Percent 2 2 2 3 4" xfId="5076"/>
    <cellStyle name="Percent 2 2 2 3 4 2" xfId="7056"/>
    <cellStyle name="Percent 2 2 2 3 5" xfId="5657"/>
    <cellStyle name="Percent 2 2 2 3 6" xfId="7543"/>
    <cellStyle name="Percent 2 2 2 4" xfId="1636"/>
    <cellStyle name="Percent 2 2 2 4 2" xfId="8471"/>
    <cellStyle name="Percent 2 2 2 5" xfId="1637"/>
    <cellStyle name="Percent 2 2 2 5 2" xfId="2950"/>
    <cellStyle name="Percent 2 2 2 5 3" xfId="8560"/>
    <cellStyle name="Percent 2 2 2 6" xfId="3210"/>
    <cellStyle name="Percent 2 2 2 6 2" xfId="4627"/>
    <cellStyle name="Percent 2 2 2 6 3" xfId="7835"/>
    <cellStyle name="Percent 2 2 2 7" xfId="4787"/>
    <cellStyle name="Percent 2 2 2 7 2" xfId="7057"/>
    <cellStyle name="Percent 2 2 2 8" xfId="5368"/>
    <cellStyle name="Percent 2 2 2 9" xfId="7254"/>
    <cellStyle name="Percent 2 2 3" xfId="1638"/>
    <cellStyle name="Percent 2 2 3 2" xfId="1639"/>
    <cellStyle name="Percent 2 2 3 2 2" xfId="1640"/>
    <cellStyle name="Percent 2 2 3 2 2 2" xfId="2951"/>
    <cellStyle name="Percent 2 2 3 2 2 3" xfId="8221"/>
    <cellStyle name="Percent 2 2 3 2 3" xfId="3609"/>
    <cellStyle name="Percent 2 2 3 2 3 2" xfId="4628"/>
    <cellStyle name="Percent 2 2 3 2 4" xfId="5173"/>
    <cellStyle name="Percent 2 2 3 2 4 2" xfId="7058"/>
    <cellStyle name="Percent 2 2 3 2 5" xfId="5754"/>
    <cellStyle name="Percent 2 2 3 2 6" xfId="7640"/>
    <cellStyle name="Percent 2 2 3 3" xfId="1641"/>
    <cellStyle name="Percent 2 2 3 3 2" xfId="2952"/>
    <cellStyle name="Percent 2 2 3 3 3" xfId="7932"/>
    <cellStyle name="Percent 2 2 3 4" xfId="3309"/>
    <cellStyle name="Percent 2 2 3 4 2" xfId="4629"/>
    <cellStyle name="Percent 2 2 3 5" xfId="4884"/>
    <cellStyle name="Percent 2 2 3 5 2" xfId="7059"/>
    <cellStyle name="Percent 2 2 3 6" xfId="5465"/>
    <cellStyle name="Percent 2 2 3 7" xfId="7351"/>
    <cellStyle name="Percent 2 2 4" xfId="1642"/>
    <cellStyle name="Percent 2 2 4 2" xfId="1643"/>
    <cellStyle name="Percent 2 2 4 2 2" xfId="2954"/>
    <cellStyle name="Percent 2 2 4 2 3" xfId="8078"/>
    <cellStyle name="Percent 2 2 4 3" xfId="3466"/>
    <cellStyle name="Percent 2 2 4 3 2" xfId="4630"/>
    <cellStyle name="Percent 2 2 4 4" xfId="5030"/>
    <cellStyle name="Percent 2 2 4 4 2" xfId="7060"/>
    <cellStyle name="Percent 2 2 4 5" xfId="5611"/>
    <cellStyle name="Percent 2 2 4 6" xfId="7497"/>
    <cellStyle name="Percent 2 2 5" xfId="1644"/>
    <cellStyle name="Percent 2 2 5 2" xfId="1645"/>
    <cellStyle name="Percent 2 2 5 2 2" xfId="2956"/>
    <cellStyle name="Percent 2 2 5 3" xfId="2955"/>
    <cellStyle name="Percent 2 2 5 4" xfId="8345"/>
    <cellStyle name="Percent 2 2 6" xfId="1646"/>
    <cellStyle name="Percent 2 2 6 2" xfId="8425"/>
    <cellStyle name="Percent 2 2 7" xfId="1647"/>
    <cellStyle name="Percent 2 2 7 2" xfId="2957"/>
    <cellStyle name="Percent 2 2 7 3" xfId="8514"/>
    <cellStyle name="Percent 2 2 8" xfId="1648"/>
    <cellStyle name="Percent 2 2 8 2" xfId="2958"/>
    <cellStyle name="Percent 2 2 8 3" xfId="7789"/>
    <cellStyle name="Percent 2 2 9" xfId="1833"/>
    <cellStyle name="Percent 2 2 9 2" xfId="4631"/>
    <cellStyle name="Percent 2 2 9 3" xfId="7061"/>
    <cellStyle name="Percent 2 20" xfId="1649"/>
    <cellStyle name="Percent 2 20 2" xfId="2959"/>
    <cellStyle name="Percent 2 21" xfId="1788"/>
    <cellStyle name="Percent 2 21 2" xfId="3016"/>
    <cellStyle name="Percent 2 21 3" xfId="4632"/>
    <cellStyle name="Percent 2 21 4" xfId="7062"/>
    <cellStyle name="Percent 2 22" xfId="1815"/>
    <cellStyle name="Percent 2 22 2" xfId="4633"/>
    <cellStyle name="Percent 2 22 3" xfId="7063"/>
    <cellStyle name="Percent 2 23" xfId="2938"/>
    <cellStyle name="Percent 2 24" xfId="3081"/>
    <cellStyle name="Percent 2 25" xfId="4684"/>
    <cellStyle name="Percent 2 26" xfId="5265"/>
    <cellStyle name="Percent 2 27" xfId="7134"/>
    <cellStyle name="Percent 2 28" xfId="7151"/>
    <cellStyle name="Percent 2 29" xfId="1616"/>
    <cellStyle name="Percent 2 3" xfId="1650"/>
    <cellStyle name="Percent 2 3 2" xfId="1651"/>
    <cellStyle name="Percent 2 3 2 2" xfId="1652"/>
    <cellStyle name="Percent 2 3 2 2 2" xfId="1653"/>
    <cellStyle name="Percent 2 3 2 2 2 2" xfId="2960"/>
    <cellStyle name="Percent 2 3 2 2 2 3" xfId="8244"/>
    <cellStyle name="Percent 2 3 2 2 3" xfId="3632"/>
    <cellStyle name="Percent 2 3 2 2 3 2" xfId="4634"/>
    <cellStyle name="Percent 2 3 2 2 4" xfId="5196"/>
    <cellStyle name="Percent 2 3 2 2 4 2" xfId="7064"/>
    <cellStyle name="Percent 2 3 2 2 5" xfId="5777"/>
    <cellStyle name="Percent 2 3 2 2 6" xfId="7663"/>
    <cellStyle name="Percent 2 3 2 3" xfId="1654"/>
    <cellStyle name="Percent 2 3 2 3 2" xfId="2961"/>
    <cellStyle name="Percent 2 3 2 3 3" xfId="7955"/>
    <cellStyle name="Percent 2 3 2 4" xfId="3332"/>
    <cellStyle name="Percent 2 3 2 4 2" xfId="4635"/>
    <cellStyle name="Percent 2 3 2 5" xfId="4907"/>
    <cellStyle name="Percent 2 3 2 5 2" xfId="7065"/>
    <cellStyle name="Percent 2 3 2 6" xfId="5488"/>
    <cellStyle name="Percent 2 3 2 7" xfId="7374"/>
    <cellStyle name="Percent 2 3 3" xfId="1655"/>
    <cellStyle name="Percent 2 3 3 2" xfId="1656"/>
    <cellStyle name="Percent 2 3 3 2 2" xfId="2962"/>
    <cellStyle name="Percent 2 3 3 2 3" xfId="8101"/>
    <cellStyle name="Percent 2 3 3 3" xfId="3489"/>
    <cellStyle name="Percent 2 3 3 3 2" xfId="4636"/>
    <cellStyle name="Percent 2 3 3 4" xfId="5053"/>
    <cellStyle name="Percent 2 3 3 4 2" xfId="7066"/>
    <cellStyle name="Percent 2 3 3 5" xfId="5634"/>
    <cellStyle name="Percent 2 3 3 6" xfId="7520"/>
    <cellStyle name="Percent 2 3 4" xfId="1657"/>
    <cellStyle name="Percent 2 3 4 2" xfId="4637"/>
    <cellStyle name="Percent 2 3 4 3" xfId="8448"/>
    <cellStyle name="Percent 2 3 5" xfId="1658"/>
    <cellStyle name="Percent 2 3 5 2" xfId="2963"/>
    <cellStyle name="Percent 2 3 5 3" xfId="8537"/>
    <cellStyle name="Percent 2 3 6" xfId="3187"/>
    <cellStyle name="Percent 2 3 6 2" xfId="7067"/>
    <cellStyle name="Percent 2 3 6 3" xfId="7812"/>
    <cellStyle name="Percent 2 3 7" xfId="4764"/>
    <cellStyle name="Percent 2 3 8" xfId="5345"/>
    <cellStyle name="Percent 2 3 9" xfId="7231"/>
    <cellStyle name="Percent 2 4" xfId="1659"/>
    <cellStyle name="Percent 2 4 2" xfId="1660"/>
    <cellStyle name="Percent 2 4 2 2" xfId="1661"/>
    <cellStyle name="Percent 2 4 2 2 2" xfId="1662"/>
    <cellStyle name="Percent 2 4 2 2 2 2" xfId="2964"/>
    <cellStyle name="Percent 2 4 2 2 2 3" xfId="8198"/>
    <cellStyle name="Percent 2 4 2 2 3" xfId="3586"/>
    <cellStyle name="Percent 2 4 2 2 3 2" xfId="4638"/>
    <cellStyle name="Percent 2 4 2 2 4" xfId="5150"/>
    <cellStyle name="Percent 2 4 2 2 4 2" xfId="7068"/>
    <cellStyle name="Percent 2 4 2 2 5" xfId="5731"/>
    <cellStyle name="Percent 2 4 2 2 6" xfId="7617"/>
    <cellStyle name="Percent 2 4 2 3" xfId="1663"/>
    <cellStyle name="Percent 2 4 2 3 2" xfId="2965"/>
    <cellStyle name="Percent 2 4 2 3 3" xfId="7909"/>
    <cellStyle name="Percent 2 4 2 4" xfId="3286"/>
    <cellStyle name="Percent 2 4 2 4 2" xfId="4639"/>
    <cellStyle name="Percent 2 4 2 5" xfId="4861"/>
    <cellStyle name="Percent 2 4 2 5 2" xfId="7069"/>
    <cellStyle name="Percent 2 4 2 6" xfId="5442"/>
    <cellStyle name="Percent 2 4 2 7" xfId="7328"/>
    <cellStyle name="Percent 2 4 3" xfId="1664"/>
    <cellStyle name="Percent 2 4 3 2" xfId="1665"/>
    <cellStyle name="Percent 2 4 3 2 2" xfId="2966"/>
    <cellStyle name="Percent 2 4 3 2 3" xfId="8058"/>
    <cellStyle name="Percent 2 4 3 3" xfId="3446"/>
    <cellStyle name="Percent 2 4 3 3 2" xfId="4640"/>
    <cellStyle name="Percent 2 4 3 4" xfId="5010"/>
    <cellStyle name="Percent 2 4 3 4 2" xfId="7070"/>
    <cellStyle name="Percent 2 4 3 5" xfId="5591"/>
    <cellStyle name="Percent 2 4 3 6" xfId="7477"/>
    <cellStyle name="Percent 2 4 4" xfId="1666"/>
    <cellStyle name="Percent 2 4 4 2" xfId="7766"/>
    <cellStyle name="Percent 2 4 5" xfId="1667"/>
    <cellStyle name="Percent 2 4 5 2" xfId="2967"/>
    <cellStyle name="Percent 2 4 6" xfId="3117"/>
    <cellStyle name="Percent 2 4 6 2" xfId="4641"/>
    <cellStyle name="Percent 2 4 7" xfId="4718"/>
    <cellStyle name="Percent 2 4 7 2" xfId="7071"/>
    <cellStyle name="Percent 2 4 8" xfId="5299"/>
    <cellStyle name="Percent 2 4 9" xfId="7185"/>
    <cellStyle name="Percent 2 5" xfId="1668"/>
    <cellStyle name="Percent 2 5 2" xfId="1669"/>
    <cellStyle name="Percent 2 5 2 2" xfId="1670"/>
    <cellStyle name="Percent 2 5 2 2 2" xfId="1671"/>
    <cellStyle name="Percent 2 5 2 2 2 2" xfId="2968"/>
    <cellStyle name="Percent 2 5 2 2 2 3" xfId="8181"/>
    <cellStyle name="Percent 2 5 2 2 3" xfId="3569"/>
    <cellStyle name="Percent 2 5 2 2 3 2" xfId="4642"/>
    <cellStyle name="Percent 2 5 2 2 4" xfId="5133"/>
    <cellStyle name="Percent 2 5 2 2 4 2" xfId="7072"/>
    <cellStyle name="Percent 2 5 2 2 5" xfId="5714"/>
    <cellStyle name="Percent 2 5 2 2 6" xfId="7600"/>
    <cellStyle name="Percent 2 5 2 3" xfId="1672"/>
    <cellStyle name="Percent 2 5 2 3 2" xfId="2969"/>
    <cellStyle name="Percent 2 5 2 3 3" xfId="7892"/>
    <cellStyle name="Percent 2 5 2 4" xfId="3269"/>
    <cellStyle name="Percent 2 5 2 4 2" xfId="4643"/>
    <cellStyle name="Percent 2 5 2 5" xfId="4844"/>
    <cellStyle name="Percent 2 5 2 5 2" xfId="7073"/>
    <cellStyle name="Percent 2 5 2 6" xfId="5425"/>
    <cellStyle name="Percent 2 5 2 7" xfId="7311"/>
    <cellStyle name="Percent 2 5 3" xfId="1673"/>
    <cellStyle name="Percent 2 5 3 2" xfId="1674"/>
    <cellStyle name="Percent 2 5 3 2 2" xfId="2970"/>
    <cellStyle name="Percent 2 5 3 2 3" xfId="8041"/>
    <cellStyle name="Percent 2 5 3 3" xfId="3429"/>
    <cellStyle name="Percent 2 5 3 3 2" xfId="4644"/>
    <cellStyle name="Percent 2 5 3 4" xfId="4993"/>
    <cellStyle name="Percent 2 5 3 4 2" xfId="7074"/>
    <cellStyle name="Percent 2 5 3 5" xfId="5574"/>
    <cellStyle name="Percent 2 5 3 6" xfId="7460"/>
    <cellStyle name="Percent 2 5 4" xfId="1675"/>
    <cellStyle name="Percent 2 5 4 2" xfId="7749"/>
    <cellStyle name="Percent 2 5 5" xfId="1676"/>
    <cellStyle name="Percent 2 5 5 2" xfId="2971"/>
    <cellStyle name="Percent 2 5 6" xfId="3100"/>
    <cellStyle name="Percent 2 5 6 2" xfId="4645"/>
    <cellStyle name="Percent 2 5 7" xfId="4701"/>
    <cellStyle name="Percent 2 5 7 2" xfId="7075"/>
    <cellStyle name="Percent 2 5 8" xfId="5282"/>
    <cellStyle name="Percent 2 5 9" xfId="7168"/>
    <cellStyle name="Percent 2 6" xfId="1677"/>
    <cellStyle name="Percent 2 6 2" xfId="1678"/>
    <cellStyle name="Percent 2 6 2 2" xfId="1679"/>
    <cellStyle name="Percent 2 6 2 2 2" xfId="1680"/>
    <cellStyle name="Percent 2 6 2 2 2 2" xfId="2972"/>
    <cellStyle name="Percent 2 6 2 2 2 3" xfId="8287"/>
    <cellStyle name="Percent 2 6 2 2 3" xfId="3675"/>
    <cellStyle name="Percent 2 6 2 2 3 2" xfId="4646"/>
    <cellStyle name="Percent 2 6 2 2 4" xfId="5239"/>
    <cellStyle name="Percent 2 6 2 2 4 2" xfId="7076"/>
    <cellStyle name="Percent 2 6 2 2 5" xfId="5820"/>
    <cellStyle name="Percent 2 6 2 2 6" xfId="7706"/>
    <cellStyle name="Percent 2 6 2 3" xfId="1681"/>
    <cellStyle name="Percent 2 6 2 3 2" xfId="2973"/>
    <cellStyle name="Percent 2 6 2 3 3" xfId="7998"/>
    <cellStyle name="Percent 2 6 2 4" xfId="3375"/>
    <cellStyle name="Percent 2 6 2 4 2" xfId="4647"/>
    <cellStyle name="Percent 2 6 2 5" xfId="4950"/>
    <cellStyle name="Percent 2 6 2 5 2" xfId="7077"/>
    <cellStyle name="Percent 2 6 2 6" xfId="5531"/>
    <cellStyle name="Percent 2 6 2 7" xfId="7417"/>
    <cellStyle name="Percent 2 6 3" xfId="1682"/>
    <cellStyle name="Percent 2 6 3 2" xfId="1683"/>
    <cellStyle name="Percent 2 6 3 2 2" xfId="2974"/>
    <cellStyle name="Percent 2 6 3 2 3" xfId="8144"/>
    <cellStyle name="Percent 2 6 3 3" xfId="3532"/>
    <cellStyle name="Percent 2 6 3 3 2" xfId="4648"/>
    <cellStyle name="Percent 2 6 3 4" xfId="5096"/>
    <cellStyle name="Percent 2 6 3 4 2" xfId="7078"/>
    <cellStyle name="Percent 2 6 3 5" xfId="5677"/>
    <cellStyle name="Percent 2 6 3 6" xfId="7563"/>
    <cellStyle name="Percent 2 6 4" xfId="1684"/>
    <cellStyle name="Percent 2 6 4 2" xfId="7855"/>
    <cellStyle name="Percent 2 6 5" xfId="1685"/>
    <cellStyle name="Percent 2 6 5 2" xfId="2975"/>
    <cellStyle name="Percent 2 6 6" xfId="3230"/>
    <cellStyle name="Percent 2 6 6 2" xfId="4649"/>
    <cellStyle name="Percent 2 6 7" xfId="4807"/>
    <cellStyle name="Percent 2 6 7 2" xfId="7079"/>
    <cellStyle name="Percent 2 6 8" xfId="5388"/>
    <cellStyle name="Percent 2 6 9" xfId="7274"/>
    <cellStyle name="Percent 2 7" xfId="1686"/>
    <cellStyle name="Percent 2 7 2" xfId="1687"/>
    <cellStyle name="Percent 2 7 2 2" xfId="1688"/>
    <cellStyle name="Percent 2 7 2 2 2" xfId="2976"/>
    <cellStyle name="Percent 2 7 2 2 3" xfId="8164"/>
    <cellStyle name="Percent 2 7 2 3" xfId="3552"/>
    <cellStyle name="Percent 2 7 2 3 2" xfId="4650"/>
    <cellStyle name="Percent 2 7 2 4" xfId="5116"/>
    <cellStyle name="Percent 2 7 2 4 2" xfId="7080"/>
    <cellStyle name="Percent 2 7 2 5" xfId="5697"/>
    <cellStyle name="Percent 2 7 2 6" xfId="7583"/>
    <cellStyle name="Percent 2 7 3" xfId="1689"/>
    <cellStyle name="Percent 2 7 3 2" xfId="2977"/>
    <cellStyle name="Percent 2 7 3 3" xfId="7875"/>
    <cellStyle name="Percent 2 7 4" xfId="3252"/>
    <cellStyle name="Percent 2 7 4 2" xfId="4651"/>
    <cellStyle name="Percent 2 7 5" xfId="4827"/>
    <cellStyle name="Percent 2 7 5 2" xfId="7081"/>
    <cellStyle name="Percent 2 7 6" xfId="5408"/>
    <cellStyle name="Percent 2 7 7" xfId="7294"/>
    <cellStyle name="Percent 2 8" xfId="1690"/>
    <cellStyle name="Percent 2 8 2" xfId="1691"/>
    <cellStyle name="Percent 2 8 2 2" xfId="2978"/>
    <cellStyle name="Percent 2 8 2 3" xfId="8021"/>
    <cellStyle name="Percent 2 8 3" xfId="3409"/>
    <cellStyle name="Percent 2 8 3 2" xfId="4652"/>
    <cellStyle name="Percent 2 8 4" xfId="4973"/>
    <cellStyle name="Percent 2 8 4 2" xfId="7082"/>
    <cellStyle name="Percent 2 8 5" xfId="5554"/>
    <cellStyle name="Percent 2 8 6" xfId="7440"/>
    <cellStyle name="Percent 2 9" xfId="1692"/>
    <cellStyle name="Percent 2 9 2" xfId="1693"/>
    <cellStyle name="Percent 2 9 2 2" xfId="2979"/>
    <cellStyle name="Percent 2 9 2 3" xfId="8026"/>
    <cellStyle name="Percent 2 9 3" xfId="3414"/>
    <cellStyle name="Percent 2 9 3 2" xfId="4653"/>
    <cellStyle name="Percent 2 9 4" xfId="4978"/>
    <cellStyle name="Percent 2 9 4 2" xfId="7083"/>
    <cellStyle name="Percent 2 9 5" xfId="5559"/>
    <cellStyle name="Percent 2 9 6" xfId="7445"/>
    <cellStyle name="Percent 3" xfId="1694"/>
    <cellStyle name="Percent 3 2" xfId="1695"/>
    <cellStyle name="Percent 3 3" xfId="1696"/>
    <cellStyle name="Percent 3 4" xfId="8665"/>
    <cellStyle name="Percent 4" xfId="1697"/>
    <cellStyle name="Percent 4 2" xfId="1698"/>
    <cellStyle name="Percent 4 3" xfId="4654"/>
    <cellStyle name="Percent 5" xfId="1699"/>
    <cellStyle name="Percent 6" xfId="1700"/>
    <cellStyle name="Percent 6 2" xfId="1701"/>
    <cellStyle name="Percent 6 2 2" xfId="1702"/>
    <cellStyle name="Percent 6 2 2 2" xfId="1703"/>
    <cellStyle name="Percent 6 2 2 2 2" xfId="2984"/>
    <cellStyle name="Percent 6 2 2 2 3" xfId="8227"/>
    <cellStyle name="Percent 6 2 2 3" xfId="3615"/>
    <cellStyle name="Percent 6 2 2 3 2" xfId="4655"/>
    <cellStyle name="Percent 6 2 2 4" xfId="5179"/>
    <cellStyle name="Percent 6 2 2 4 2" xfId="7084"/>
    <cellStyle name="Percent 6 2 2 5" xfId="5760"/>
    <cellStyle name="Percent 6 2 2 6" xfId="7646"/>
    <cellStyle name="Percent 6 2 3" xfId="1704"/>
    <cellStyle name="Percent 6 2 3 2" xfId="2985"/>
    <cellStyle name="Percent 6 2 3 3" xfId="7938"/>
    <cellStyle name="Percent 6 2 4" xfId="3315"/>
    <cellStyle name="Percent 6 2 4 2" xfId="4656"/>
    <cellStyle name="Percent 6 2 5" xfId="4890"/>
    <cellStyle name="Percent 6 2 5 2" xfId="7085"/>
    <cellStyle name="Percent 6 2 6" xfId="5471"/>
    <cellStyle name="Percent 6 2 7" xfId="7357"/>
    <cellStyle name="Percent 6 3" xfId="1705"/>
    <cellStyle name="Percent 6 3 2" xfId="1706"/>
    <cellStyle name="Percent 6 3 2 2" xfId="2986"/>
    <cellStyle name="Percent 6 3 2 3" xfId="8084"/>
    <cellStyle name="Percent 6 3 3" xfId="3472"/>
    <cellStyle name="Percent 6 3 3 2" xfId="4657"/>
    <cellStyle name="Percent 6 3 4" xfId="5036"/>
    <cellStyle name="Percent 6 3 4 2" xfId="7086"/>
    <cellStyle name="Percent 6 3 5" xfId="5617"/>
    <cellStyle name="Percent 6 3 6" xfId="7503"/>
    <cellStyle name="Percent 6 4" xfId="1707"/>
    <cellStyle name="Percent 6 4 2" xfId="2987"/>
    <cellStyle name="Percent 6 4 3" xfId="8431"/>
    <cellStyle name="Percent 6 5" xfId="3167"/>
    <cellStyle name="Percent 6 5 2" xfId="4658"/>
    <cellStyle name="Percent 6 5 3" xfId="8520"/>
    <cellStyle name="Percent 6 6" xfId="4747"/>
    <cellStyle name="Percent 6 6 2" xfId="7087"/>
    <cellStyle name="Percent 6 6 3" xfId="7795"/>
    <cellStyle name="Percent 6 7" xfId="5328"/>
    <cellStyle name="Percent 6 8" xfId="7214"/>
    <cellStyle name="Percent 7" xfId="1708"/>
    <cellStyle name="Percent 8" xfId="1709"/>
    <cellStyle name="Percent 8 2" xfId="1710"/>
    <cellStyle name="Percent 8 3" xfId="4659"/>
    <cellStyle name="Percent 9" xfId="1813"/>
    <cellStyle name="Percent 9 2" xfId="4661"/>
    <cellStyle name="Percent 9 3" xfId="4660"/>
    <cellStyle name="SAPBEXaggData" xfId="8346"/>
    <cellStyle name="SAPBEXaggDataEmph" xfId="8347"/>
    <cellStyle name="SAPBEXaggItem" xfId="8348"/>
    <cellStyle name="SAPBEXaggItemX" xfId="8349"/>
    <cellStyle name="SAPBEXchaText" xfId="8350"/>
    <cellStyle name="SAPBEXexcBad7" xfId="8351"/>
    <cellStyle name="SAPBEXexcBad8" xfId="8352"/>
    <cellStyle name="SAPBEXexcBad9" xfId="8353"/>
    <cellStyle name="SAPBEXexcCritical4" xfId="8354"/>
    <cellStyle name="SAPBEXexcCritical5" xfId="8355"/>
    <cellStyle name="SAPBEXexcCritical6" xfId="8356"/>
    <cellStyle name="SAPBEXexcGood1" xfId="8357"/>
    <cellStyle name="SAPBEXexcGood2" xfId="8358"/>
    <cellStyle name="SAPBEXexcGood3" xfId="8359"/>
    <cellStyle name="SAPBEXfilterDrill" xfId="8360"/>
    <cellStyle name="SAPBEXfilterItem" xfId="8361"/>
    <cellStyle name="SAPBEXfilterText" xfId="8362"/>
    <cellStyle name="SAPBEXformats" xfId="8363"/>
    <cellStyle name="SAPBEXheaderItem" xfId="8364"/>
    <cellStyle name="SAPBEXheaderText" xfId="8365"/>
    <cellStyle name="SAPBEXHLevel0" xfId="8366"/>
    <cellStyle name="SAPBEXHLevel0X" xfId="8367"/>
    <cellStyle name="SAPBEXHLevel1" xfId="8368"/>
    <cellStyle name="SAPBEXHLevel1X" xfId="8369"/>
    <cellStyle name="SAPBEXHLevel2" xfId="8370"/>
    <cellStyle name="SAPBEXHLevel2X" xfId="8371"/>
    <cellStyle name="SAPBEXHLevel3" xfId="8372"/>
    <cellStyle name="SAPBEXHLevel3X" xfId="8373"/>
    <cellStyle name="SAPBEXinputData" xfId="8374"/>
    <cellStyle name="SAPBEXresData" xfId="8375"/>
    <cellStyle name="SAPBEXresDataEmph" xfId="8376"/>
    <cellStyle name="SAPBEXresItem" xfId="8377"/>
    <cellStyle name="SAPBEXresItemX" xfId="8378"/>
    <cellStyle name="SAPBEXstdData" xfId="8379"/>
    <cellStyle name="SAPBEXstdDataEmph" xfId="8380"/>
    <cellStyle name="SAPBEXstdItem" xfId="8381"/>
    <cellStyle name="SAPBEXstdItemX" xfId="8382"/>
    <cellStyle name="SAPBEXtitle" xfId="8383"/>
    <cellStyle name="SAPBEXundefined" xfId="8384"/>
    <cellStyle name="Sheet Title" xfId="8385"/>
    <cellStyle name="TableStyleLight1" xfId="1711"/>
    <cellStyle name="Title" xfId="4" builtinId="15" customBuiltin="1"/>
    <cellStyle name="Title 10" xfId="1713"/>
    <cellStyle name="Title 10 2" xfId="2990"/>
    <cellStyle name="Title 11" xfId="1714"/>
    <cellStyle name="Title 11 2" xfId="7088"/>
    <cellStyle name="Title 12" xfId="1789"/>
    <cellStyle name="Title 12 2" xfId="7089"/>
    <cellStyle name="Title 13" xfId="2989"/>
    <cellStyle name="Title 14" xfId="1712"/>
    <cellStyle name="Title 2" xfId="1715"/>
    <cellStyle name="Title 2 2" xfId="1716"/>
    <cellStyle name="Title 2 3" xfId="4662"/>
    <cellStyle name="Title 3" xfId="1717"/>
    <cellStyle name="Title 3 2" xfId="1718"/>
    <cellStyle name="Title 3 3" xfId="4664"/>
    <cellStyle name="Title 3 4" xfId="4663"/>
    <cellStyle name="Title 4" xfId="1719"/>
    <cellStyle name="Title 4 2" xfId="1720"/>
    <cellStyle name="Title 4 2 2" xfId="2992"/>
    <cellStyle name="Title 4 3" xfId="2991"/>
    <cellStyle name="Title 4 4" xfId="4665"/>
    <cellStyle name="Title 4 5" xfId="7090"/>
    <cellStyle name="Title 5" xfId="1721"/>
    <cellStyle name="Title 5 2" xfId="1722"/>
    <cellStyle name="Title 5 2 2" xfId="2994"/>
    <cellStyle name="Title 5 3" xfId="2993"/>
    <cellStyle name="Title 6" xfId="1723"/>
    <cellStyle name="Title 6 2" xfId="2995"/>
    <cellStyle name="Title 7" xfId="1724"/>
    <cellStyle name="Title 7 2" xfId="2996"/>
    <cellStyle name="Title 8" xfId="1725"/>
    <cellStyle name="Title 8 2" xfId="2997"/>
    <cellStyle name="Title 9" xfId="1726"/>
    <cellStyle name="Title 9 2" xfId="2998"/>
    <cellStyle name="Total" xfId="19" builtinId="25" customBuiltin="1"/>
    <cellStyle name="Total 2" xfId="1728"/>
    <cellStyle name="Total 2 10" xfId="1729"/>
    <cellStyle name="Total 2 11" xfId="1730"/>
    <cellStyle name="Total 2 12" xfId="1731"/>
    <cellStyle name="Total 2 13" xfId="1732"/>
    <cellStyle name="Total 2 14" xfId="1790"/>
    <cellStyle name="Total 2 14 2" xfId="7091"/>
    <cellStyle name="Total 2 15" xfId="2999"/>
    <cellStyle name="Total 2 16" xfId="8628"/>
    <cellStyle name="Total 2 2" xfId="1733"/>
    <cellStyle name="Total 2 2 2" xfId="1734"/>
    <cellStyle name="Total 2 2 3" xfId="3024"/>
    <cellStyle name="Total 2 2 3 2" xfId="7092"/>
    <cellStyle name="Total 2 2 4" xfId="3392"/>
    <cellStyle name="Total 2 3" xfId="1735"/>
    <cellStyle name="Total 2 3 2" xfId="1736"/>
    <cellStyle name="Total 2 4" xfId="1737"/>
    <cellStyle name="Total 2 4 2" xfId="1738"/>
    <cellStyle name="Total 2 5" xfId="1739"/>
    <cellStyle name="Total 2 5 2" xfId="4667"/>
    <cellStyle name="Total 2 5 3" xfId="4666"/>
    <cellStyle name="Total 2 6" xfId="1740"/>
    <cellStyle name="Total 2 7" xfId="1741"/>
    <cellStyle name="Total 2 7 2" xfId="1742"/>
    <cellStyle name="Total 2 8" xfId="1743"/>
    <cellStyle name="Total 2 9" xfId="1744"/>
    <cellStyle name="Total 3" xfId="1745"/>
    <cellStyle name="Total 3 2" xfId="8661"/>
    <cellStyle name="Total 4" xfId="1746"/>
    <cellStyle name="Total 5" xfId="1747"/>
    <cellStyle name="Total 6" xfId="1748"/>
    <cellStyle name="Total 7" xfId="1749"/>
    <cellStyle name="Total 8" xfId="1727"/>
    <cellStyle name="Warning Text" xfId="17" builtinId="11" customBuiltin="1"/>
    <cellStyle name="Warning Text 2" xfId="8625"/>
  </cellStyles>
  <dxfs count="1">
    <dxf>
      <font>
        <condense val="0"/>
        <extend val="0"/>
        <color indexed="1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xdr:row>
      <xdr:rowOff>0</xdr:rowOff>
    </xdr:from>
    <xdr:to>
      <xdr:col>10</xdr:col>
      <xdr:colOff>485775</xdr:colOff>
      <xdr:row>15</xdr:row>
      <xdr:rowOff>9525</xdr:rowOff>
    </xdr:to>
    <xdr:pic>
      <xdr:nvPicPr>
        <xdr:cNvPr id="10" name="Picture 9" descr="Includes address, phone, and email" title="Department of Education Letterhead"/>
        <xdr:cNvPicPr>
          <a:picLocks noChangeAspect="1"/>
        </xdr:cNvPicPr>
      </xdr:nvPicPr>
      <xdr:blipFill>
        <a:blip xmlns:r="http://schemas.openxmlformats.org/officeDocument/2006/relationships" r:embed="rId1"/>
        <a:stretch>
          <a:fillRect/>
        </a:stretch>
      </xdr:blipFill>
      <xdr:spPr>
        <a:xfrm>
          <a:off x="333375" y="152400"/>
          <a:ext cx="6115050" cy="2143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4"/>
  <sheetViews>
    <sheetView topLeftCell="A31" workbookViewId="0">
      <selection activeCell="B105" sqref="B105"/>
    </sheetView>
  </sheetViews>
  <sheetFormatPr defaultRowHeight="12.75" x14ac:dyDescent="0.2"/>
  <cols>
    <col min="1" max="1" width="4.85546875" style="559" customWidth="1"/>
    <col min="2" max="2" width="110.7109375" customWidth="1"/>
  </cols>
  <sheetData>
    <row r="1" spans="1:2" ht="15.75" x14ac:dyDescent="0.25">
      <c r="A1" s="583" t="s">
        <v>553</v>
      </c>
      <c r="B1" s="583"/>
    </row>
    <row r="3" spans="1:2" x14ac:dyDescent="0.2">
      <c r="A3" s="584" t="s">
        <v>701</v>
      </c>
      <c r="B3" s="584"/>
    </row>
    <row r="4" spans="1:2" x14ac:dyDescent="0.2">
      <c r="A4" s="567"/>
      <c r="B4" s="63"/>
    </row>
    <row r="5" spans="1:2" ht="24.75" customHeight="1" x14ac:dyDescent="0.2">
      <c r="A5" s="585" t="s">
        <v>651</v>
      </c>
    </row>
    <row r="6" spans="1:2" ht="6" customHeight="1" x14ac:dyDescent="0.2">
      <c r="A6" s="567"/>
      <c r="B6" s="366"/>
    </row>
    <row r="7" spans="1:2" ht="15.75" customHeight="1" x14ac:dyDescent="0.2">
      <c r="A7" s="586" t="s">
        <v>704</v>
      </c>
      <c r="B7" s="586"/>
    </row>
    <row r="8" spans="1:2" ht="14.25" customHeight="1" x14ac:dyDescent="0.2">
      <c r="A8" s="587" t="s">
        <v>703</v>
      </c>
      <c r="B8" s="555"/>
    </row>
    <row r="9" spans="1:2" x14ac:dyDescent="0.2">
      <c r="A9" s="568" t="s">
        <v>655</v>
      </c>
      <c r="B9" s="63"/>
    </row>
    <row r="10" spans="1:2" x14ac:dyDescent="0.2">
      <c r="A10" s="567"/>
      <c r="B10" s="63" t="s">
        <v>588</v>
      </c>
    </row>
    <row r="11" spans="1:2" x14ac:dyDescent="0.2">
      <c r="A11" s="567"/>
      <c r="B11" s="63" t="s">
        <v>598</v>
      </c>
    </row>
    <row r="12" spans="1:2" x14ac:dyDescent="0.2">
      <c r="A12" s="567"/>
      <c r="B12" t="s">
        <v>586</v>
      </c>
    </row>
    <row r="13" spans="1:2" ht="13.5" thickBot="1" x14ac:dyDescent="0.25"/>
    <row r="14" spans="1:2" ht="16.5" customHeight="1" x14ac:dyDescent="0.2">
      <c r="A14" s="588" t="s">
        <v>582</v>
      </c>
      <c r="B14" s="589"/>
    </row>
    <row r="15" spans="1:2" x14ac:dyDescent="0.2">
      <c r="A15" s="557">
        <v>1</v>
      </c>
      <c r="B15" s="590" t="s">
        <v>584</v>
      </c>
    </row>
    <row r="16" spans="1:2" ht="15.75" customHeight="1" x14ac:dyDescent="0.2">
      <c r="A16" s="557">
        <v>2</v>
      </c>
      <c r="B16" s="591" t="s">
        <v>629</v>
      </c>
    </row>
    <row r="17" spans="1:2" ht="24.75" customHeight="1" x14ac:dyDescent="0.2">
      <c r="A17" s="557">
        <v>3</v>
      </c>
      <c r="B17" s="592" t="s">
        <v>657</v>
      </c>
    </row>
    <row r="18" spans="1:2" ht="26.25" customHeight="1" x14ac:dyDescent="0.2">
      <c r="A18" s="557">
        <v>4</v>
      </c>
      <c r="B18" s="592" t="s">
        <v>658</v>
      </c>
    </row>
    <row r="19" spans="1:2" ht="25.5" customHeight="1" x14ac:dyDescent="0.2">
      <c r="A19" s="557">
        <v>5</v>
      </c>
      <c r="B19" s="592" t="s">
        <v>652</v>
      </c>
    </row>
    <row r="20" spans="1:2" ht="29.25" customHeight="1" x14ac:dyDescent="0.2">
      <c r="A20" s="557">
        <v>6</v>
      </c>
      <c r="B20" s="592" t="s">
        <v>653</v>
      </c>
    </row>
    <row r="21" spans="1:2" ht="13.5" thickBot="1" x14ac:dyDescent="0.25">
      <c r="A21" s="558">
        <v>7</v>
      </c>
      <c r="B21" s="594" t="s">
        <v>654</v>
      </c>
    </row>
    <row r="22" spans="1:2" ht="13.5" thickBot="1" x14ac:dyDescent="0.25"/>
    <row r="23" spans="1:2" ht="15" customHeight="1" x14ac:dyDescent="0.2">
      <c r="A23" s="595" t="s">
        <v>585</v>
      </c>
      <c r="B23" s="596"/>
    </row>
    <row r="24" spans="1:2" ht="37.5" customHeight="1" x14ac:dyDescent="0.2">
      <c r="A24" s="557">
        <v>1</v>
      </c>
      <c r="B24" s="592" t="s">
        <v>659</v>
      </c>
    </row>
    <row r="25" spans="1:2" x14ac:dyDescent="0.2">
      <c r="A25" s="557">
        <v>2</v>
      </c>
      <c r="B25" s="597" t="s">
        <v>660</v>
      </c>
    </row>
    <row r="26" spans="1:2" x14ac:dyDescent="0.2">
      <c r="A26" s="557">
        <v>3</v>
      </c>
      <c r="B26" s="590" t="s">
        <v>661</v>
      </c>
    </row>
    <row r="27" spans="1:2" ht="41.25" customHeight="1" x14ac:dyDescent="0.2">
      <c r="A27" s="557">
        <v>4</v>
      </c>
      <c r="B27" s="593" t="s">
        <v>662</v>
      </c>
    </row>
    <row r="28" spans="1:2" ht="12.75" customHeight="1" x14ac:dyDescent="0.2">
      <c r="A28" s="557">
        <v>5</v>
      </c>
      <c r="B28" s="593" t="s">
        <v>663</v>
      </c>
    </row>
    <row r="29" spans="1:2" x14ac:dyDescent="0.2">
      <c r="A29" s="557">
        <v>6</v>
      </c>
      <c r="B29" s="560" t="s">
        <v>587</v>
      </c>
    </row>
    <row r="30" spans="1:2" ht="26.25" customHeight="1" thickBot="1" x14ac:dyDescent="0.25">
      <c r="A30" s="558">
        <v>7</v>
      </c>
      <c r="B30" s="598" t="s">
        <v>702</v>
      </c>
    </row>
    <row r="31" spans="1:2" ht="13.5" thickBot="1" x14ac:dyDescent="0.25"/>
    <row r="32" spans="1:2" x14ac:dyDescent="0.2">
      <c r="A32" s="595" t="s">
        <v>589</v>
      </c>
      <c r="B32" s="596"/>
    </row>
    <row r="33" spans="1:2" x14ac:dyDescent="0.2">
      <c r="A33" s="557">
        <v>1</v>
      </c>
      <c r="B33" s="561" t="s">
        <v>664</v>
      </c>
    </row>
    <row r="34" spans="1:2" x14ac:dyDescent="0.2">
      <c r="A34" s="557">
        <v>2</v>
      </c>
      <c r="B34" s="561" t="s">
        <v>665</v>
      </c>
    </row>
    <row r="35" spans="1:2" ht="25.5" customHeight="1" x14ac:dyDescent="0.2">
      <c r="A35" s="557">
        <v>3</v>
      </c>
      <c r="B35" s="592" t="s">
        <v>666</v>
      </c>
    </row>
    <row r="36" spans="1:2" ht="25.5" customHeight="1" x14ac:dyDescent="0.2">
      <c r="A36" s="557">
        <v>4</v>
      </c>
      <c r="B36" s="592" t="s">
        <v>667</v>
      </c>
    </row>
    <row r="37" spans="1:2" x14ac:dyDescent="0.2">
      <c r="A37" s="557">
        <v>5</v>
      </c>
      <c r="B37" s="560" t="s">
        <v>591</v>
      </c>
    </row>
    <row r="38" spans="1:2" x14ac:dyDescent="0.2">
      <c r="A38" s="557">
        <v>6</v>
      </c>
      <c r="B38" s="560" t="s">
        <v>593</v>
      </c>
    </row>
    <row r="39" spans="1:2" ht="26.25" customHeight="1" x14ac:dyDescent="0.2">
      <c r="A39" s="557">
        <v>7</v>
      </c>
      <c r="B39" s="592" t="s">
        <v>668</v>
      </c>
    </row>
    <row r="40" spans="1:2" ht="13.5" thickBot="1" x14ac:dyDescent="0.25">
      <c r="A40" s="558">
        <v>8</v>
      </c>
      <c r="B40" s="562" t="s">
        <v>594</v>
      </c>
    </row>
    <row r="41" spans="1:2" ht="13.5" thickBot="1" x14ac:dyDescent="0.25"/>
    <row r="42" spans="1:2" x14ac:dyDescent="0.2">
      <c r="A42" s="573" t="s">
        <v>595</v>
      </c>
      <c r="B42" s="563"/>
    </row>
    <row r="43" spans="1:2" ht="19.5" customHeight="1" x14ac:dyDescent="0.2">
      <c r="A43" s="557">
        <v>1</v>
      </c>
      <c r="B43" s="564" t="s">
        <v>669</v>
      </c>
    </row>
    <row r="44" spans="1:2" ht="21" customHeight="1" x14ac:dyDescent="0.2">
      <c r="A44" s="557">
        <v>2</v>
      </c>
      <c r="B44" s="565" t="s">
        <v>596</v>
      </c>
    </row>
    <row r="45" spans="1:2" ht="24.75" customHeight="1" x14ac:dyDescent="0.2">
      <c r="A45" s="557">
        <v>3</v>
      </c>
      <c r="B45" s="599" t="s">
        <v>670</v>
      </c>
    </row>
    <row r="46" spans="1:2" ht="27.75" customHeight="1" x14ac:dyDescent="0.2">
      <c r="A46" s="557">
        <v>4</v>
      </c>
      <c r="B46" s="592" t="s">
        <v>671</v>
      </c>
    </row>
    <row r="47" spans="1:2" ht="28.5" customHeight="1" x14ac:dyDescent="0.2">
      <c r="A47" s="557">
        <v>5</v>
      </c>
      <c r="B47" s="592" t="s">
        <v>672</v>
      </c>
    </row>
    <row r="48" spans="1:2" ht="27" customHeight="1" x14ac:dyDescent="0.2">
      <c r="A48" s="557">
        <v>6</v>
      </c>
      <c r="B48" s="592" t="s">
        <v>673</v>
      </c>
    </row>
    <row r="49" spans="1:2" ht="27.75" customHeight="1" x14ac:dyDescent="0.2">
      <c r="A49" s="557">
        <v>7</v>
      </c>
      <c r="B49" s="592" t="s">
        <v>674</v>
      </c>
    </row>
    <row r="50" spans="1:2" ht="41.25" customHeight="1" x14ac:dyDescent="0.2">
      <c r="A50" s="557">
        <v>8</v>
      </c>
      <c r="B50" s="592" t="s">
        <v>675</v>
      </c>
    </row>
    <row r="51" spans="1:2" ht="25.5" customHeight="1" x14ac:dyDescent="0.2">
      <c r="A51" s="557">
        <v>9</v>
      </c>
      <c r="B51" s="592" t="s">
        <v>676</v>
      </c>
    </row>
    <row r="52" spans="1:2" ht="24.75" customHeight="1" x14ac:dyDescent="0.2">
      <c r="A52" s="557">
        <v>10</v>
      </c>
      <c r="B52" s="592" t="s">
        <v>677</v>
      </c>
    </row>
    <row r="53" spans="1:2" ht="39.75" customHeight="1" thickBot="1" x14ac:dyDescent="0.25">
      <c r="A53" s="558">
        <v>11</v>
      </c>
      <c r="B53" s="600" t="s">
        <v>678</v>
      </c>
    </row>
    <row r="54" spans="1:2" ht="13.5" thickBot="1" x14ac:dyDescent="0.25"/>
    <row r="55" spans="1:2" x14ac:dyDescent="0.2">
      <c r="A55" s="595" t="s">
        <v>597</v>
      </c>
      <c r="B55" s="596"/>
    </row>
    <row r="56" spans="1:2" ht="13.5" thickBot="1" x14ac:dyDescent="0.25">
      <c r="A56" s="558">
        <v>1</v>
      </c>
      <c r="B56" s="566" t="s">
        <v>679</v>
      </c>
    </row>
    <row r="57" spans="1:2" ht="13.5" thickBot="1" x14ac:dyDescent="0.25"/>
    <row r="58" spans="1:2" x14ac:dyDescent="0.2">
      <c r="A58" s="601" t="s">
        <v>617</v>
      </c>
      <c r="B58" s="602"/>
    </row>
    <row r="59" spans="1:2" x14ac:dyDescent="0.2">
      <c r="A59" s="557"/>
      <c r="B59" s="603" t="s">
        <v>6</v>
      </c>
    </row>
    <row r="60" spans="1:2" ht="20.25" customHeight="1" x14ac:dyDescent="0.2">
      <c r="A60" s="557">
        <v>1</v>
      </c>
      <c r="B60" s="564" t="s">
        <v>680</v>
      </c>
    </row>
    <row r="61" spans="1:2" ht="18.75" customHeight="1" x14ac:dyDescent="0.2">
      <c r="A61" s="557">
        <v>2</v>
      </c>
      <c r="B61" s="565" t="s">
        <v>590</v>
      </c>
    </row>
    <row r="62" spans="1:2" ht="25.5" customHeight="1" x14ac:dyDescent="0.2">
      <c r="A62" s="557">
        <v>3</v>
      </c>
      <c r="B62" s="592" t="s">
        <v>666</v>
      </c>
    </row>
    <row r="63" spans="1:2" ht="27.75" customHeight="1" x14ac:dyDescent="0.2">
      <c r="A63" s="557">
        <v>4</v>
      </c>
      <c r="B63" s="604" t="s">
        <v>667</v>
      </c>
    </row>
    <row r="64" spans="1:2" x14ac:dyDescent="0.2">
      <c r="A64" s="557"/>
      <c r="B64" s="569" t="s">
        <v>591</v>
      </c>
    </row>
    <row r="65" spans="1:2" x14ac:dyDescent="0.2">
      <c r="A65" s="557">
        <v>5</v>
      </c>
      <c r="B65" s="560" t="s">
        <v>593</v>
      </c>
    </row>
    <row r="66" spans="1:2" ht="27.75" customHeight="1" x14ac:dyDescent="0.2">
      <c r="A66" s="557">
        <v>6</v>
      </c>
      <c r="B66" s="592" t="s">
        <v>681</v>
      </c>
    </row>
    <row r="67" spans="1:2" x14ac:dyDescent="0.2">
      <c r="A67" s="557">
        <v>7</v>
      </c>
      <c r="B67" s="590" t="s">
        <v>594</v>
      </c>
    </row>
    <row r="68" spans="1:2" ht="15.75" customHeight="1" x14ac:dyDescent="0.2">
      <c r="A68" s="557">
        <v>8</v>
      </c>
      <c r="B68" s="564" t="s">
        <v>682</v>
      </c>
    </row>
    <row r="69" spans="1:2" ht="18.75" customHeight="1" x14ac:dyDescent="0.2">
      <c r="A69" s="557">
        <v>9</v>
      </c>
      <c r="B69" s="565" t="s">
        <v>599</v>
      </c>
    </row>
    <row r="70" spans="1:2" ht="28.5" customHeight="1" x14ac:dyDescent="0.2">
      <c r="A70" s="557">
        <v>10</v>
      </c>
      <c r="B70" s="592" t="s">
        <v>683</v>
      </c>
    </row>
    <row r="71" spans="1:2" ht="26.25" customHeight="1" x14ac:dyDescent="0.2">
      <c r="A71" s="557">
        <v>11</v>
      </c>
      <c r="B71" s="592" t="s">
        <v>684</v>
      </c>
    </row>
    <row r="72" spans="1:2" ht="27" customHeight="1" thickBot="1" x14ac:dyDescent="0.25">
      <c r="A72" s="558">
        <v>12</v>
      </c>
      <c r="B72" s="600" t="s">
        <v>685</v>
      </c>
    </row>
    <row r="73" spans="1:2" ht="13.5" thickBot="1" x14ac:dyDescent="0.25"/>
    <row r="74" spans="1:2" x14ac:dyDescent="0.2">
      <c r="A74" s="601" t="s">
        <v>600</v>
      </c>
      <c r="B74" s="602"/>
    </row>
    <row r="75" spans="1:2" x14ac:dyDescent="0.2">
      <c r="A75" s="557"/>
      <c r="B75" s="569" t="s">
        <v>0</v>
      </c>
    </row>
    <row r="76" spans="1:2" x14ac:dyDescent="0.2">
      <c r="A76" s="557">
        <v>1</v>
      </c>
      <c r="B76" s="560" t="s">
        <v>618</v>
      </c>
    </row>
    <row r="77" spans="1:2" x14ac:dyDescent="0.2">
      <c r="A77" s="557">
        <v>2</v>
      </c>
      <c r="B77" s="560" t="s">
        <v>601</v>
      </c>
    </row>
    <row r="78" spans="1:2" x14ac:dyDescent="0.2">
      <c r="A78" s="557">
        <v>3</v>
      </c>
      <c r="B78" s="560" t="s">
        <v>602</v>
      </c>
    </row>
    <row r="79" spans="1:2" x14ac:dyDescent="0.2">
      <c r="A79" s="557">
        <v>4</v>
      </c>
      <c r="B79" s="560" t="s">
        <v>606</v>
      </c>
    </row>
    <row r="80" spans="1:2" x14ac:dyDescent="0.2">
      <c r="A80" s="557">
        <v>5</v>
      </c>
      <c r="B80" s="560" t="s">
        <v>608</v>
      </c>
    </row>
    <row r="81" spans="1:2" x14ac:dyDescent="0.2">
      <c r="A81" s="557">
        <v>6</v>
      </c>
      <c r="B81" s="560" t="s">
        <v>607</v>
      </c>
    </row>
    <row r="82" spans="1:2" x14ac:dyDescent="0.2">
      <c r="A82" s="557">
        <v>7</v>
      </c>
      <c r="B82" s="560" t="s">
        <v>609</v>
      </c>
    </row>
    <row r="83" spans="1:2" x14ac:dyDescent="0.2">
      <c r="A83" s="557">
        <v>8</v>
      </c>
      <c r="B83" s="560" t="s">
        <v>610</v>
      </c>
    </row>
    <row r="84" spans="1:2" x14ac:dyDescent="0.2">
      <c r="A84" s="557">
        <v>9</v>
      </c>
      <c r="B84" s="560" t="s">
        <v>611</v>
      </c>
    </row>
    <row r="85" spans="1:2" x14ac:dyDescent="0.2">
      <c r="A85" s="557">
        <v>10</v>
      </c>
      <c r="B85" s="560" t="s">
        <v>612</v>
      </c>
    </row>
    <row r="86" spans="1:2" x14ac:dyDescent="0.2">
      <c r="A86" s="557">
        <v>11</v>
      </c>
      <c r="B86" s="560" t="s">
        <v>613</v>
      </c>
    </row>
    <row r="87" spans="1:2" ht="13.5" thickBot="1" x14ac:dyDescent="0.25">
      <c r="A87" s="558">
        <v>12</v>
      </c>
      <c r="B87" s="562" t="s">
        <v>614</v>
      </c>
    </row>
    <row r="88" spans="1:2" ht="13.5" thickBot="1" x14ac:dyDescent="0.25"/>
    <row r="89" spans="1:2" x14ac:dyDescent="0.2">
      <c r="A89" s="573" t="s">
        <v>1</v>
      </c>
      <c r="B89" s="574"/>
    </row>
    <row r="90" spans="1:2" x14ac:dyDescent="0.2">
      <c r="A90" s="557"/>
      <c r="B90" s="569" t="s">
        <v>2</v>
      </c>
    </row>
    <row r="91" spans="1:2" x14ac:dyDescent="0.2">
      <c r="A91" s="557">
        <v>1</v>
      </c>
      <c r="B91" s="560" t="s">
        <v>3</v>
      </c>
    </row>
    <row r="92" spans="1:2" x14ac:dyDescent="0.2">
      <c r="A92" s="557">
        <v>2</v>
      </c>
      <c r="B92" s="560" t="s">
        <v>619</v>
      </c>
    </row>
    <row r="93" spans="1:2" ht="25.5" customHeight="1" x14ac:dyDescent="0.2">
      <c r="A93" s="557">
        <v>3</v>
      </c>
      <c r="B93" s="592" t="s">
        <v>686</v>
      </c>
    </row>
    <row r="94" spans="1:2" ht="27" customHeight="1" x14ac:dyDescent="0.2">
      <c r="A94" s="557">
        <v>4</v>
      </c>
      <c r="B94" s="592" t="s">
        <v>687</v>
      </c>
    </row>
    <row r="95" spans="1:2" ht="27.75" customHeight="1" x14ac:dyDescent="0.2">
      <c r="A95" s="557">
        <v>5</v>
      </c>
      <c r="B95" s="592" t="s">
        <v>688</v>
      </c>
    </row>
    <row r="96" spans="1:2" x14ac:dyDescent="0.2">
      <c r="A96" s="557">
        <v>6</v>
      </c>
      <c r="B96" s="560" t="s">
        <v>7</v>
      </c>
    </row>
    <row r="97" spans="1:2" x14ac:dyDescent="0.2">
      <c r="A97" s="557">
        <v>7</v>
      </c>
      <c r="B97" s="560" t="s">
        <v>8</v>
      </c>
    </row>
    <row r="98" spans="1:2" x14ac:dyDescent="0.2">
      <c r="A98" s="557">
        <v>8</v>
      </c>
      <c r="B98" s="560" t="s">
        <v>10</v>
      </c>
    </row>
    <row r="99" spans="1:2" x14ac:dyDescent="0.2">
      <c r="A99" s="557">
        <v>9</v>
      </c>
      <c r="B99" s="560" t="s">
        <v>9</v>
      </c>
    </row>
    <row r="100" spans="1:2" ht="13.5" thickBot="1" x14ac:dyDescent="0.25">
      <c r="A100" s="558">
        <v>10</v>
      </c>
      <c r="B100" s="562" t="s">
        <v>11</v>
      </c>
    </row>
    <row r="101" spans="1:2" ht="13.5" thickBot="1" x14ac:dyDescent="0.25"/>
    <row r="102" spans="1:2" x14ac:dyDescent="0.2">
      <c r="A102" s="601" t="s">
        <v>560</v>
      </c>
      <c r="B102" s="602"/>
    </row>
    <row r="103" spans="1:2" x14ac:dyDescent="0.2">
      <c r="A103" s="557"/>
      <c r="B103" s="569" t="s">
        <v>12</v>
      </c>
    </row>
    <row r="104" spans="1:2" x14ac:dyDescent="0.2">
      <c r="A104" s="557">
        <v>1</v>
      </c>
      <c r="B104" s="560" t="s">
        <v>620</v>
      </c>
    </row>
    <row r="105" spans="1:2" x14ac:dyDescent="0.2">
      <c r="A105" s="557">
        <v>2</v>
      </c>
      <c r="B105" s="560" t="s">
        <v>13</v>
      </c>
    </row>
    <row r="106" spans="1:2" x14ac:dyDescent="0.2">
      <c r="A106" s="557">
        <v>3</v>
      </c>
      <c r="B106" s="560" t="s">
        <v>621</v>
      </c>
    </row>
    <row r="107" spans="1:2" x14ac:dyDescent="0.2">
      <c r="A107" s="557">
        <v>4</v>
      </c>
      <c r="B107" s="560" t="s">
        <v>14</v>
      </c>
    </row>
    <row r="108" spans="1:2" x14ac:dyDescent="0.2">
      <c r="A108" s="557">
        <v>5</v>
      </c>
      <c r="B108" s="560" t="s">
        <v>622</v>
      </c>
    </row>
    <row r="109" spans="1:2" x14ac:dyDescent="0.2">
      <c r="A109" s="557">
        <v>6</v>
      </c>
      <c r="B109" s="560" t="s">
        <v>16</v>
      </c>
    </row>
    <row r="110" spans="1:2" x14ac:dyDescent="0.2">
      <c r="A110" s="557">
        <v>7</v>
      </c>
      <c r="B110" s="560" t="s">
        <v>623</v>
      </c>
    </row>
    <row r="111" spans="1:2" x14ac:dyDescent="0.2">
      <c r="A111" s="557">
        <v>8</v>
      </c>
      <c r="B111" s="560" t="s">
        <v>17</v>
      </c>
    </row>
    <row r="112" spans="1:2" ht="13.5" thickBot="1" x14ac:dyDescent="0.25">
      <c r="A112" s="558">
        <v>9</v>
      </c>
      <c r="B112" s="562" t="s">
        <v>15</v>
      </c>
    </row>
    <row r="113" spans="1:2" ht="13.5" thickBot="1" x14ac:dyDescent="0.25"/>
    <row r="114" spans="1:2" ht="12.75" customHeight="1" x14ac:dyDescent="0.2">
      <c r="A114" s="605" t="s">
        <v>18</v>
      </c>
      <c r="B114" s="606"/>
    </row>
    <row r="115" spans="1:2" x14ac:dyDescent="0.2">
      <c r="A115" s="557"/>
      <c r="B115" s="569" t="s">
        <v>19</v>
      </c>
    </row>
    <row r="116" spans="1:2" x14ac:dyDescent="0.2">
      <c r="A116" s="557">
        <v>1</v>
      </c>
      <c r="B116" s="560" t="s">
        <v>22</v>
      </c>
    </row>
    <row r="117" spans="1:2" x14ac:dyDescent="0.2">
      <c r="A117" s="557">
        <v>2</v>
      </c>
      <c r="B117" s="560" t="s">
        <v>20</v>
      </c>
    </row>
    <row r="118" spans="1:2" x14ac:dyDescent="0.2">
      <c r="A118" s="557">
        <v>3</v>
      </c>
      <c r="B118" s="560" t="s">
        <v>21</v>
      </c>
    </row>
    <row r="119" spans="1:2" x14ac:dyDescent="0.2">
      <c r="A119" s="557">
        <v>4</v>
      </c>
      <c r="B119" s="560" t="s">
        <v>23</v>
      </c>
    </row>
    <row r="120" spans="1:2" x14ac:dyDescent="0.2">
      <c r="A120" s="557">
        <v>5</v>
      </c>
      <c r="B120" s="560" t="s">
        <v>24</v>
      </c>
    </row>
    <row r="121" spans="1:2" x14ac:dyDescent="0.2">
      <c r="A121" s="557">
        <v>6</v>
      </c>
      <c r="B121" s="560" t="s">
        <v>25</v>
      </c>
    </row>
    <row r="122" spans="1:2" x14ac:dyDescent="0.2">
      <c r="A122" s="557">
        <v>7</v>
      </c>
      <c r="B122" s="560" t="s">
        <v>26</v>
      </c>
    </row>
    <row r="123" spans="1:2" x14ac:dyDescent="0.2">
      <c r="A123" s="557">
        <v>8</v>
      </c>
      <c r="B123" s="597" t="s">
        <v>689</v>
      </c>
    </row>
    <row r="124" spans="1:2" x14ac:dyDescent="0.2">
      <c r="A124" s="557">
        <v>9</v>
      </c>
      <c r="B124" s="560" t="s">
        <v>28</v>
      </c>
    </row>
    <row r="125" spans="1:2" ht="13.5" thickBot="1" x14ac:dyDescent="0.25">
      <c r="A125" s="558">
        <v>10</v>
      </c>
      <c r="B125" s="562" t="s">
        <v>27</v>
      </c>
    </row>
    <row r="126" spans="1:2" ht="13.5" thickBot="1" x14ac:dyDescent="0.25"/>
    <row r="127" spans="1:2" x14ac:dyDescent="0.2">
      <c r="A127" s="601" t="s">
        <v>29</v>
      </c>
      <c r="B127" s="602"/>
    </row>
    <row r="128" spans="1:2" x14ac:dyDescent="0.2">
      <c r="A128" s="557">
        <v>1</v>
      </c>
      <c r="B128" s="560" t="s">
        <v>31</v>
      </c>
    </row>
    <row r="129" spans="1:2" x14ac:dyDescent="0.2">
      <c r="A129" s="557">
        <v>2</v>
      </c>
      <c r="B129" s="560" t="s">
        <v>30</v>
      </c>
    </row>
    <row r="130" spans="1:2" x14ac:dyDescent="0.2">
      <c r="A130" s="557">
        <v>3</v>
      </c>
      <c r="B130" s="597" t="s">
        <v>690</v>
      </c>
    </row>
    <row r="131" spans="1:2" x14ac:dyDescent="0.2">
      <c r="A131" s="557">
        <v>4</v>
      </c>
      <c r="B131" s="560" t="s">
        <v>624</v>
      </c>
    </row>
    <row r="132" spans="1:2" x14ac:dyDescent="0.2">
      <c r="A132" s="557">
        <v>5</v>
      </c>
      <c r="B132" s="560" t="s">
        <v>616</v>
      </c>
    </row>
    <row r="133" spans="1:2" x14ac:dyDescent="0.2">
      <c r="A133" s="557">
        <v>6</v>
      </c>
      <c r="B133" s="561" t="s">
        <v>691</v>
      </c>
    </row>
    <row r="134" spans="1:2" ht="27.75" customHeight="1" thickBot="1" x14ac:dyDescent="0.25">
      <c r="A134" s="558">
        <v>7</v>
      </c>
      <c r="B134" s="600" t="s">
        <v>692</v>
      </c>
    </row>
  </sheetData>
  <phoneticPr fontId="13"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15" zoomScaleNormal="100" workbookViewId="0">
      <selection activeCell="B23" sqref="B23"/>
    </sheetView>
  </sheetViews>
  <sheetFormatPr defaultColWidth="9.140625" defaultRowHeight="14.25" x14ac:dyDescent="0.2"/>
  <cols>
    <col min="1" max="1" width="30.85546875" style="38" customWidth="1"/>
    <col min="2" max="2" width="28.7109375" style="38" customWidth="1"/>
    <col min="3" max="3" width="18.7109375" style="38" customWidth="1"/>
    <col min="4" max="4" width="2.42578125" style="38" customWidth="1"/>
    <col min="5" max="5" width="28.85546875" style="38" customWidth="1"/>
    <col min="6" max="6" width="18.7109375" style="38" customWidth="1"/>
    <col min="7" max="16384" width="9.140625" style="38"/>
  </cols>
  <sheetData>
    <row r="1" spans="1:6" ht="15" x14ac:dyDescent="0.25">
      <c r="A1" s="36" t="str">
        <f>'Form 1 Cover'!B21</f>
        <v>Doral Academy of Northern Nevada</v>
      </c>
    </row>
    <row r="3" spans="1:6" ht="15" x14ac:dyDescent="0.25">
      <c r="A3" s="336" t="str">
        <f>"FUND TRANSFERS "&amp;TEXT('Form 1 Cover'!D138, "MM/DD/YY")</f>
        <v>FUND TRANSFERS 2017-2018</v>
      </c>
      <c r="B3" s="649" t="s">
        <v>55</v>
      </c>
      <c r="C3" s="648"/>
      <c r="D3" s="337"/>
      <c r="E3" s="649" t="s">
        <v>56</v>
      </c>
      <c r="F3" s="650"/>
    </row>
    <row r="4" spans="1:6" x14ac:dyDescent="0.2">
      <c r="A4" s="147"/>
      <c r="B4" s="338"/>
      <c r="C4" s="51"/>
      <c r="D4" s="47"/>
      <c r="E4" s="338"/>
      <c r="F4" s="51"/>
    </row>
    <row r="5" spans="1:6" x14ac:dyDescent="0.2">
      <c r="A5" s="339">
        <f>-1</f>
        <v>-1</v>
      </c>
      <c r="B5" s="340">
        <f>A5-1</f>
        <v>-2</v>
      </c>
      <c r="C5" s="340">
        <v>-3</v>
      </c>
      <c r="D5" s="341"/>
      <c r="E5" s="340">
        <f>C5-1</f>
        <v>-4</v>
      </c>
      <c r="F5" s="340">
        <v>-5</v>
      </c>
    </row>
    <row r="6" spans="1:6" ht="18" customHeight="1" thickBot="1" x14ac:dyDescent="0.25">
      <c r="A6" s="237" t="s">
        <v>57</v>
      </c>
      <c r="B6" s="237" t="s">
        <v>58</v>
      </c>
      <c r="C6" s="237" t="s">
        <v>59</v>
      </c>
      <c r="D6" s="342"/>
      <c r="E6" s="237" t="s">
        <v>60</v>
      </c>
      <c r="F6" s="237" t="s">
        <v>59</v>
      </c>
    </row>
    <row r="7" spans="1:6" ht="21.75" customHeight="1" x14ac:dyDescent="0.25">
      <c r="A7" s="462" t="s">
        <v>61</v>
      </c>
      <c r="B7" s="528"/>
      <c r="C7" s="528"/>
      <c r="D7" s="343"/>
      <c r="E7" s="528"/>
      <c r="F7" s="528"/>
    </row>
    <row r="8" spans="1:6" x14ac:dyDescent="0.2">
      <c r="A8" s="532"/>
      <c r="B8" s="522"/>
      <c r="C8" s="522"/>
      <c r="D8" s="343"/>
      <c r="E8" s="659" t="s">
        <v>714</v>
      </c>
      <c r="F8" s="658">
        <v>75262</v>
      </c>
    </row>
    <row r="9" spans="1:6" x14ac:dyDescent="0.2">
      <c r="A9" s="532"/>
      <c r="B9" s="522"/>
      <c r="C9" s="522"/>
      <c r="D9" s="343"/>
      <c r="E9" s="522"/>
      <c r="F9" s="522"/>
    </row>
    <row r="10" spans="1:6" x14ac:dyDescent="0.2">
      <c r="A10" s="532"/>
      <c r="B10" s="522"/>
      <c r="C10" s="522"/>
      <c r="D10" s="343"/>
      <c r="E10" s="522"/>
      <c r="F10" s="522"/>
    </row>
    <row r="11" spans="1:6" x14ac:dyDescent="0.2">
      <c r="A11" s="532"/>
      <c r="B11" s="522"/>
      <c r="C11" s="522"/>
      <c r="D11" s="343"/>
      <c r="E11" s="522"/>
      <c r="F11" s="522"/>
    </row>
    <row r="12" spans="1:6" x14ac:dyDescent="0.2">
      <c r="A12" s="532"/>
      <c r="B12" s="522"/>
      <c r="C12" s="522"/>
      <c r="D12" s="343"/>
      <c r="E12" s="522"/>
      <c r="F12" s="522"/>
    </row>
    <row r="13" spans="1:6" x14ac:dyDescent="0.2">
      <c r="A13" s="532"/>
      <c r="B13" s="522"/>
      <c r="C13" s="522"/>
      <c r="D13" s="343"/>
      <c r="E13" s="522"/>
      <c r="F13" s="522"/>
    </row>
    <row r="14" spans="1:6" x14ac:dyDescent="0.2">
      <c r="A14" s="532"/>
      <c r="B14" s="522"/>
      <c r="C14" s="522"/>
      <c r="D14" s="343"/>
      <c r="E14" s="522"/>
      <c r="F14" s="522"/>
    </row>
    <row r="15" spans="1:6" x14ac:dyDescent="0.2">
      <c r="A15" s="532"/>
      <c r="B15" s="522"/>
      <c r="C15" s="522"/>
      <c r="D15" s="343"/>
      <c r="E15" s="522"/>
      <c r="F15" s="522"/>
    </row>
    <row r="16" spans="1:6" x14ac:dyDescent="0.2">
      <c r="A16" s="532"/>
      <c r="B16" s="522"/>
      <c r="C16" s="522"/>
      <c r="D16" s="343"/>
      <c r="E16" s="522"/>
      <c r="F16" s="522"/>
    </row>
    <row r="17" spans="1:6" x14ac:dyDescent="0.2">
      <c r="A17" s="532"/>
      <c r="B17" s="522"/>
      <c r="C17" s="522"/>
      <c r="D17" s="343"/>
      <c r="E17" s="522"/>
      <c r="F17" s="522"/>
    </row>
    <row r="18" spans="1:6" x14ac:dyDescent="0.2">
      <c r="A18" s="532"/>
      <c r="B18" s="522"/>
      <c r="C18" s="522"/>
      <c r="D18" s="343"/>
      <c r="E18" s="522"/>
      <c r="F18" s="522"/>
    </row>
    <row r="19" spans="1:6" ht="18" customHeight="1" thickBot="1" x14ac:dyDescent="0.3">
      <c r="A19" s="463" t="s">
        <v>62</v>
      </c>
      <c r="B19" s="54">
        <f>SUM(B8:B18)</f>
        <v>0</v>
      </c>
      <c r="C19" s="54">
        <f>SUM(C8:C18)</f>
        <v>0</v>
      </c>
      <c r="D19" s="344"/>
      <c r="E19" s="54">
        <f>SUM(E8:E18)</f>
        <v>0</v>
      </c>
      <c r="F19" s="54">
        <f>SUM(F8:F18)</f>
        <v>75262</v>
      </c>
    </row>
    <row r="20" spans="1:6" ht="20.25" customHeight="1" x14ac:dyDescent="0.25">
      <c r="A20" s="462" t="s">
        <v>63</v>
      </c>
      <c r="B20" s="203"/>
      <c r="C20" s="203"/>
      <c r="D20" s="343"/>
      <c r="E20" s="203"/>
      <c r="F20" s="203"/>
    </row>
    <row r="21" spans="1:6" x14ac:dyDescent="0.2">
      <c r="A21" s="532"/>
      <c r="B21" s="522"/>
      <c r="C21" s="522"/>
      <c r="D21" s="343"/>
      <c r="E21" s="522"/>
      <c r="F21" s="522"/>
    </row>
    <row r="22" spans="1:6" x14ac:dyDescent="0.2">
      <c r="A22" s="532"/>
      <c r="B22" s="522" t="s">
        <v>715</v>
      </c>
      <c r="C22" s="658">
        <f>F8</f>
        <v>75262</v>
      </c>
      <c r="D22" s="343"/>
      <c r="E22" s="522"/>
      <c r="F22" s="522"/>
    </row>
    <row r="23" spans="1:6" x14ac:dyDescent="0.2">
      <c r="A23" s="532"/>
      <c r="B23" s="522"/>
      <c r="C23" s="522"/>
      <c r="D23" s="343"/>
      <c r="E23" s="522"/>
      <c r="F23" s="522"/>
    </row>
    <row r="24" spans="1:6" x14ac:dyDescent="0.2">
      <c r="A24" s="532"/>
      <c r="B24" s="522"/>
      <c r="C24" s="522"/>
      <c r="D24" s="343"/>
      <c r="E24" s="522"/>
      <c r="F24" s="522"/>
    </row>
    <row r="25" spans="1:6" x14ac:dyDescent="0.2">
      <c r="A25" s="532"/>
      <c r="B25" s="522"/>
      <c r="C25" s="522"/>
      <c r="D25" s="343"/>
      <c r="E25" s="522"/>
      <c r="F25" s="522"/>
    </row>
    <row r="26" spans="1:6" x14ac:dyDescent="0.2">
      <c r="A26" s="532"/>
      <c r="B26" s="522"/>
      <c r="C26" s="522"/>
      <c r="D26" s="343"/>
      <c r="E26" s="522"/>
      <c r="F26" s="522"/>
    </row>
    <row r="27" spans="1:6" x14ac:dyDescent="0.2">
      <c r="A27" s="532"/>
      <c r="B27" s="522"/>
      <c r="C27" s="522"/>
      <c r="D27" s="343"/>
      <c r="E27" s="522"/>
      <c r="F27" s="522"/>
    </row>
    <row r="28" spans="1:6" x14ac:dyDescent="0.2">
      <c r="A28" s="532"/>
      <c r="B28" s="522"/>
      <c r="C28" s="522"/>
      <c r="D28" s="343"/>
      <c r="E28" s="522"/>
      <c r="F28" s="522"/>
    </row>
    <row r="29" spans="1:6" x14ac:dyDescent="0.2">
      <c r="A29" s="532"/>
      <c r="B29" s="522"/>
      <c r="C29" s="522"/>
      <c r="D29" s="343"/>
      <c r="E29" s="522"/>
      <c r="F29" s="522"/>
    </row>
    <row r="30" spans="1:6" x14ac:dyDescent="0.2">
      <c r="A30" s="532"/>
      <c r="B30" s="522"/>
      <c r="C30" s="522"/>
      <c r="D30" s="343"/>
      <c r="E30" s="522"/>
      <c r="F30" s="522"/>
    </row>
    <row r="31" spans="1:6" x14ac:dyDescent="0.2">
      <c r="A31" s="532"/>
      <c r="B31" s="522"/>
      <c r="C31" s="522"/>
      <c r="D31" s="343"/>
      <c r="E31" s="522"/>
      <c r="F31" s="522"/>
    </row>
    <row r="32" spans="1:6" ht="18" customHeight="1" thickBot="1" x14ac:dyDescent="0.3">
      <c r="A32" s="463" t="s">
        <v>62</v>
      </c>
      <c r="B32" s="54">
        <f>SUM(B21:B31)</f>
        <v>0</v>
      </c>
      <c r="C32" s="54">
        <f>SUM(C21:C31)</f>
        <v>75262</v>
      </c>
      <c r="D32" s="344"/>
      <c r="E32" s="54">
        <f>SUM(E21:E31)</f>
        <v>0</v>
      </c>
      <c r="F32" s="54">
        <f>SUM(F21:F31)</f>
        <v>0</v>
      </c>
    </row>
    <row r="33" spans="1:6" ht="21.75" customHeight="1" thickBot="1" x14ac:dyDescent="0.3">
      <c r="A33" s="464" t="s">
        <v>64</v>
      </c>
      <c r="B33" s="345">
        <f>B19+B32</f>
        <v>0</v>
      </c>
      <c r="C33" s="345">
        <f>C19+C32</f>
        <v>75262</v>
      </c>
      <c r="D33" s="346"/>
      <c r="E33" s="345">
        <f>E19+E32</f>
        <v>0</v>
      </c>
      <c r="F33" s="345">
        <f>F19+F32</f>
        <v>75262</v>
      </c>
    </row>
    <row r="34" spans="1:6" ht="15" thickTop="1" x14ac:dyDescent="0.2"/>
    <row r="35" spans="1:6" ht="13.5" customHeight="1" x14ac:dyDescent="0.25">
      <c r="A35" s="513" t="str">
        <f>'Form 1 Cover'!B21</f>
        <v>Doral Academy of Northern Nevada</v>
      </c>
      <c r="C35" s="58"/>
      <c r="E35" s="3" t="str">
        <f>"Budget Fiscal Year "&amp;TEXT('Form 1 Cover'!$D$138, "mm/dd/yy")</f>
        <v>Budget Fiscal Year 2017-2018</v>
      </c>
    </row>
    <row r="36" spans="1:6" x14ac:dyDescent="0.2">
      <c r="F36" s="23"/>
    </row>
    <row r="37" spans="1:6" x14ac:dyDescent="0.2">
      <c r="A37" s="38" t="s">
        <v>560</v>
      </c>
      <c r="F37" s="2">
        <f>'Form 1 Cover'!$D$147</f>
        <v>42787</v>
      </c>
    </row>
  </sheetData>
  <sheetProtection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workbookViewId="0"/>
  </sheetViews>
  <sheetFormatPr defaultColWidth="9.140625" defaultRowHeight="12.75" x14ac:dyDescent="0.2"/>
  <cols>
    <col min="1" max="1" width="10.28515625" style="251" customWidth="1"/>
    <col min="2" max="2" width="9.140625" style="251"/>
    <col min="3" max="3" width="10.42578125" style="251" customWidth="1"/>
    <col min="4" max="4" width="4.85546875" style="251" customWidth="1"/>
    <col min="5" max="5" width="3" style="251" customWidth="1"/>
    <col min="6" max="6" width="4.85546875" style="251" customWidth="1"/>
    <col min="7" max="7" width="16" style="251" customWidth="1"/>
    <col min="8" max="8" width="10.42578125" style="251" customWidth="1"/>
    <col min="9" max="9" width="2.7109375" style="251" customWidth="1"/>
    <col min="10" max="10" width="18.5703125" style="251" customWidth="1"/>
    <col min="11" max="14" width="9.140625" style="251"/>
    <col min="15" max="19" width="8.7109375" customWidth="1"/>
    <col min="20" max="16384" width="9.140625" style="251"/>
  </cols>
  <sheetData>
    <row r="1" spans="1:11" ht="24.75" customHeight="1" thickBot="1" x14ac:dyDescent="0.3">
      <c r="B1" s="651"/>
      <c r="C1" s="651"/>
      <c r="D1" s="651" t="str">
        <f>"L O B B Y   E X P E N S E S   "&amp;TEXT('Form 1 Cover'!D138, "MM/DD/YY")</f>
        <v>L O B B Y   E X P E N S E S   2017-2018</v>
      </c>
      <c r="E1" s="651"/>
      <c r="F1" s="651"/>
      <c r="G1" s="651"/>
      <c r="H1" s="651"/>
      <c r="I1" s="651"/>
      <c r="J1" s="651"/>
    </row>
    <row r="2" spans="1:11" ht="18" customHeight="1" thickTop="1" x14ac:dyDescent="0.2">
      <c r="A2" s="252"/>
    </row>
    <row r="3" spans="1:11" ht="18" customHeight="1" x14ac:dyDescent="0.2">
      <c r="A3" s="251" t="s">
        <v>276</v>
      </c>
    </row>
    <row r="4" spans="1:11" ht="18" customHeight="1" x14ac:dyDescent="0.2">
      <c r="A4" s="251" t="s">
        <v>267</v>
      </c>
    </row>
    <row r="5" spans="1:11" ht="18" customHeight="1" x14ac:dyDescent="0.2">
      <c r="A5" s="251" t="s">
        <v>268</v>
      </c>
    </row>
    <row r="6" spans="1:11" ht="18" customHeight="1" x14ac:dyDescent="0.2"/>
    <row r="7" spans="1:11" ht="18" customHeight="1" x14ac:dyDescent="0.2">
      <c r="A7" s="652"/>
      <c r="B7" s="652"/>
      <c r="C7" s="652"/>
      <c r="D7" s="652"/>
      <c r="E7" s="652"/>
      <c r="F7" s="652"/>
      <c r="G7" s="652"/>
      <c r="H7" s="652"/>
      <c r="I7" s="652"/>
      <c r="J7" s="652"/>
    </row>
    <row r="8" spans="1:11" ht="18" customHeight="1" x14ac:dyDescent="0.2"/>
    <row r="9" spans="1:11" ht="18" customHeight="1" x14ac:dyDescent="0.2">
      <c r="A9" s="251" t="s">
        <v>269</v>
      </c>
      <c r="B9" s="533"/>
      <c r="C9" s="533"/>
      <c r="D9" s="533"/>
      <c r="E9" s="533"/>
      <c r="F9" s="533"/>
      <c r="G9" s="533"/>
      <c r="H9" s="533"/>
      <c r="I9" s="533"/>
      <c r="J9" s="533"/>
      <c r="K9" s="74"/>
    </row>
    <row r="10" spans="1:11" ht="18" customHeight="1" x14ac:dyDescent="0.2">
      <c r="K10" s="74"/>
    </row>
    <row r="11" spans="1:11" ht="18" customHeight="1" x14ac:dyDescent="0.2">
      <c r="A11" s="251" t="s">
        <v>270</v>
      </c>
      <c r="C11" s="533"/>
      <c r="D11" s="533"/>
      <c r="E11" s="533"/>
      <c r="F11" s="533"/>
      <c r="G11" s="533"/>
      <c r="H11" s="533"/>
      <c r="I11" s="533"/>
      <c r="J11" s="533"/>
      <c r="K11" s="74"/>
    </row>
    <row r="12" spans="1:11" ht="18" customHeight="1" x14ac:dyDescent="0.2">
      <c r="K12" s="74"/>
    </row>
    <row r="13" spans="1:11" ht="18" customHeight="1" x14ac:dyDescent="0.2">
      <c r="A13" s="251" t="s">
        <v>271</v>
      </c>
      <c r="I13" s="254" t="s">
        <v>42</v>
      </c>
      <c r="J13" s="534"/>
      <c r="K13" s="74"/>
    </row>
    <row r="14" spans="1:11" ht="18" customHeight="1" x14ac:dyDescent="0.2">
      <c r="J14" s="255"/>
      <c r="K14" s="74"/>
    </row>
    <row r="15" spans="1:11" ht="18" customHeight="1" x14ac:dyDescent="0.2">
      <c r="A15" s="251" t="s">
        <v>279</v>
      </c>
      <c r="I15" s="254" t="s">
        <v>42</v>
      </c>
      <c r="J15" s="534"/>
      <c r="K15" s="74"/>
    </row>
    <row r="16" spans="1:11" ht="18" customHeight="1" x14ac:dyDescent="0.2">
      <c r="J16" s="255"/>
      <c r="K16" s="74"/>
    </row>
    <row r="17" spans="1:12" ht="18" customHeight="1" x14ac:dyDescent="0.2">
      <c r="A17" s="251" t="s">
        <v>272</v>
      </c>
      <c r="I17" s="254" t="s">
        <v>42</v>
      </c>
      <c r="J17" s="534"/>
      <c r="K17" s="74"/>
    </row>
    <row r="18" spans="1:12" ht="18" customHeight="1" x14ac:dyDescent="0.2">
      <c r="J18" s="255"/>
      <c r="K18" s="74"/>
    </row>
    <row r="19" spans="1:12" ht="18" customHeight="1" x14ac:dyDescent="0.2">
      <c r="A19" s="251" t="s">
        <v>280</v>
      </c>
      <c r="I19" s="254" t="s">
        <v>42</v>
      </c>
      <c r="J19" s="534"/>
      <c r="K19" s="74"/>
    </row>
    <row r="20" spans="1:12" ht="18" customHeight="1" x14ac:dyDescent="0.2">
      <c r="J20" s="255"/>
      <c r="K20" s="74"/>
    </row>
    <row r="21" spans="1:12" ht="18" customHeight="1" x14ac:dyDescent="0.2">
      <c r="A21" s="251" t="s">
        <v>281</v>
      </c>
      <c r="I21" s="254" t="s">
        <v>42</v>
      </c>
      <c r="J21" s="534"/>
      <c r="K21" s="74"/>
    </row>
    <row r="22" spans="1:12" ht="18" customHeight="1" x14ac:dyDescent="0.2">
      <c r="J22" s="255"/>
      <c r="K22" s="74"/>
    </row>
    <row r="23" spans="1:12" ht="18" customHeight="1" x14ac:dyDescent="0.2">
      <c r="A23" s="251" t="s">
        <v>273</v>
      </c>
      <c r="I23" s="254" t="s">
        <v>42</v>
      </c>
      <c r="J23" s="534"/>
      <c r="K23" s="74"/>
      <c r="L23" s="74"/>
    </row>
    <row r="24" spans="1:12" ht="18" customHeight="1" x14ac:dyDescent="0.2">
      <c r="A24" s="251" t="s">
        <v>274</v>
      </c>
      <c r="J24" s="255"/>
      <c r="K24" s="74"/>
    </row>
    <row r="25" spans="1:12" ht="18" customHeight="1" x14ac:dyDescent="0.2">
      <c r="K25" s="74"/>
    </row>
    <row r="26" spans="1:12" ht="18" customHeight="1" thickBot="1" x14ac:dyDescent="0.25">
      <c r="A26" s="256" t="s">
        <v>275</v>
      </c>
      <c r="I26" s="254" t="s">
        <v>42</v>
      </c>
      <c r="J26" s="257">
        <f>SUM(J13,J15,J17,J19,J21,J23)</f>
        <v>0</v>
      </c>
    </row>
    <row r="27" spans="1:12" ht="18" customHeight="1" thickTop="1" x14ac:dyDescent="0.2"/>
    <row r="28" spans="1:12" ht="18" customHeight="1" x14ac:dyDescent="0.2"/>
    <row r="29" spans="1:12" ht="18" customHeight="1" x14ac:dyDescent="0.2"/>
    <row r="30" spans="1:12" ht="18" customHeight="1" x14ac:dyDescent="0.2"/>
    <row r="31" spans="1:12" ht="18" customHeight="1" x14ac:dyDescent="0.2">
      <c r="A31" s="251" t="s">
        <v>255</v>
      </c>
      <c r="B31" s="533"/>
      <c r="C31" s="533"/>
      <c r="D31" s="533"/>
      <c r="E31" s="533"/>
      <c r="F31" s="533"/>
      <c r="G31" s="533"/>
      <c r="J31" s="258"/>
    </row>
    <row r="32" spans="1:12" ht="18" customHeight="1" x14ac:dyDescent="0.2"/>
    <row r="33" spans="1:10" ht="18" customHeight="1" x14ac:dyDescent="0.2">
      <c r="A33" s="251" t="s">
        <v>482</v>
      </c>
    </row>
    <row r="35" spans="1:10" x14ac:dyDescent="0.2">
      <c r="I35" s="1"/>
    </row>
    <row r="36" spans="1:10" ht="14.25" x14ac:dyDescent="0.2">
      <c r="A36" s="122" t="str">
        <f>'Form 1 Cover'!B21</f>
        <v>Doral Academy of Northern Nevada</v>
      </c>
      <c r="B36" s="38"/>
      <c r="C36" s="38"/>
      <c r="D36" s="58"/>
      <c r="E36" s="38"/>
      <c r="H36" s="3" t="str">
        <f>"Budget Fiscal Year "&amp;TEXT('Form 1 Cover'!$D$138, "mm/dd/yy")</f>
        <v>Budget Fiscal Year 2017-2018</v>
      </c>
    </row>
    <row r="40" spans="1:10" x14ac:dyDescent="0.2">
      <c r="A40" s="252" t="s">
        <v>561</v>
      </c>
      <c r="J40" s="30">
        <f>'Form 1 Cover'!$D$147</f>
        <v>42787</v>
      </c>
    </row>
  </sheetData>
  <sheetProtection sheet="1" objects="1" scenarios="1"/>
  <phoneticPr fontId="13"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
  <sheetViews>
    <sheetView topLeftCell="A25" zoomScale="60" zoomScaleNormal="60" workbookViewId="0">
      <selection activeCell="P32" sqref="P32"/>
    </sheetView>
  </sheetViews>
  <sheetFormatPr defaultColWidth="9.140625" defaultRowHeight="12.75" x14ac:dyDescent="0.2"/>
  <cols>
    <col min="1" max="1" width="21" style="251" customWidth="1"/>
    <col min="2" max="2" width="1.7109375" style="251" customWidth="1"/>
    <col min="3" max="6" width="14.7109375" style="261" customWidth="1"/>
    <col min="7" max="14" width="14.7109375" style="251" customWidth="1"/>
    <col min="15" max="15" width="16.85546875" style="251" customWidth="1"/>
    <col min="16" max="17" width="16.140625" style="251" customWidth="1"/>
    <col min="18" max="18" width="17.140625" style="251" customWidth="1"/>
    <col min="19" max="19" width="14.5703125" style="251" customWidth="1"/>
    <col min="20" max="16384" width="9.140625" style="251"/>
  </cols>
  <sheetData>
    <row r="1" spans="1:17" x14ac:dyDescent="0.2">
      <c r="A1" s="259" t="str">
        <f>'Form 1 Cover'!B21</f>
        <v>Doral Academy of Northern Nevada</v>
      </c>
      <c r="B1" s="259"/>
      <c r="C1" s="260"/>
      <c r="D1" s="260"/>
      <c r="F1" s="260" t="s">
        <v>525</v>
      </c>
    </row>
    <row r="2" spans="1:17" ht="13.5" thickBot="1" x14ac:dyDescent="0.25">
      <c r="A2" s="259"/>
      <c r="B2" s="259"/>
      <c r="C2" s="260"/>
      <c r="D2" s="260"/>
      <c r="F2" s="260"/>
    </row>
    <row r="3" spans="1:17" ht="12.75" customHeight="1" x14ac:dyDescent="0.2">
      <c r="A3" s="251" t="str">
        <f>'Form 1 Cover'!D138</f>
        <v>2017-2018</v>
      </c>
      <c r="C3" s="262" t="s">
        <v>483</v>
      </c>
      <c r="D3" s="262" t="s">
        <v>483</v>
      </c>
      <c r="E3" s="262" t="s">
        <v>483</v>
      </c>
      <c r="F3" s="262" t="s">
        <v>483</v>
      </c>
      <c r="G3" s="262" t="s">
        <v>483</v>
      </c>
      <c r="H3" s="262" t="s">
        <v>483</v>
      </c>
      <c r="I3" s="262" t="s">
        <v>483</v>
      </c>
      <c r="J3" s="262" t="s">
        <v>483</v>
      </c>
      <c r="K3" s="262" t="s">
        <v>483</v>
      </c>
      <c r="L3" s="262" t="s">
        <v>483</v>
      </c>
      <c r="M3" s="262" t="s">
        <v>483</v>
      </c>
      <c r="N3" s="262" t="s">
        <v>483</v>
      </c>
      <c r="O3" s="653" t="s">
        <v>275</v>
      </c>
      <c r="P3" s="653" t="s">
        <v>708</v>
      </c>
      <c r="Q3" s="263"/>
    </row>
    <row r="4" spans="1:17" s="259" customFormat="1" ht="13.5" thickBot="1" x14ac:dyDescent="0.25">
      <c r="C4" s="264" t="s">
        <v>484</v>
      </c>
      <c r="D4" s="264" t="s">
        <v>485</v>
      </c>
      <c r="E4" s="264" t="s">
        <v>486</v>
      </c>
      <c r="F4" s="264" t="s">
        <v>487</v>
      </c>
      <c r="G4" s="264" t="s">
        <v>488</v>
      </c>
      <c r="H4" s="264" t="s">
        <v>489</v>
      </c>
      <c r="I4" s="264" t="s">
        <v>490</v>
      </c>
      <c r="J4" s="264" t="s">
        <v>491</v>
      </c>
      <c r="K4" s="264" t="s">
        <v>492</v>
      </c>
      <c r="L4" s="264" t="s">
        <v>493</v>
      </c>
      <c r="M4" s="264" t="s">
        <v>494</v>
      </c>
      <c r="N4" s="264" t="s">
        <v>495</v>
      </c>
      <c r="O4" s="654" t="s">
        <v>709</v>
      </c>
      <c r="P4" s="654" t="s">
        <v>707</v>
      </c>
      <c r="Q4" s="265" t="s">
        <v>496</v>
      </c>
    </row>
    <row r="5" spans="1:17" s="259" customFormat="1" x14ac:dyDescent="0.2">
      <c r="A5" s="266" t="s">
        <v>70</v>
      </c>
      <c r="B5" s="267"/>
      <c r="C5" s="268"/>
      <c r="D5" s="268"/>
      <c r="E5" s="268"/>
      <c r="F5" s="268"/>
      <c r="G5" s="268"/>
      <c r="H5" s="268"/>
      <c r="I5" s="268"/>
      <c r="J5" s="268"/>
      <c r="K5" s="268"/>
      <c r="L5" s="268"/>
      <c r="M5" s="268"/>
      <c r="N5" s="268"/>
      <c r="O5" s="269"/>
      <c r="P5" s="269"/>
      <c r="Q5" s="270"/>
    </row>
    <row r="6" spans="1:17" x14ac:dyDescent="0.2">
      <c r="A6" s="271" t="s">
        <v>497</v>
      </c>
      <c r="B6" s="272"/>
      <c r="C6" s="273"/>
      <c r="D6" s="274"/>
      <c r="E6" s="274"/>
      <c r="F6" s="274"/>
      <c r="G6" s="274"/>
      <c r="H6" s="274"/>
      <c r="I6" s="274"/>
      <c r="J6" s="274"/>
      <c r="K6" s="274"/>
      <c r="L6" s="274"/>
      <c r="M6" s="274"/>
      <c r="N6" s="274"/>
      <c r="O6" s="275"/>
      <c r="P6" s="275"/>
      <c r="Q6" s="275"/>
    </row>
    <row r="7" spans="1:17" x14ac:dyDescent="0.2">
      <c r="A7" s="251" t="s">
        <v>498</v>
      </c>
      <c r="C7" s="537">
        <f>$P$7/12</f>
        <v>88342.616591321377</v>
      </c>
      <c r="D7" s="537">
        <f t="shared" ref="D7:N7" si="0">$P$7/12</f>
        <v>88342.616591321377</v>
      </c>
      <c r="E7" s="537">
        <f t="shared" si="0"/>
        <v>88342.616591321377</v>
      </c>
      <c r="F7" s="537">
        <f t="shared" si="0"/>
        <v>88342.616591321377</v>
      </c>
      <c r="G7" s="537">
        <f t="shared" si="0"/>
        <v>88342.616591321377</v>
      </c>
      <c r="H7" s="537">
        <f t="shared" si="0"/>
        <v>88342.616591321377</v>
      </c>
      <c r="I7" s="537">
        <f t="shared" si="0"/>
        <v>88342.616591321377</v>
      </c>
      <c r="J7" s="537">
        <f t="shared" si="0"/>
        <v>88342.616591321377</v>
      </c>
      <c r="K7" s="537">
        <f t="shared" si="0"/>
        <v>88342.616591321377</v>
      </c>
      <c r="L7" s="537">
        <f t="shared" si="0"/>
        <v>88342.616591321377</v>
      </c>
      <c r="M7" s="537">
        <f t="shared" si="0"/>
        <v>88342.616591321377</v>
      </c>
      <c r="N7" s="537">
        <f t="shared" si="0"/>
        <v>88342.616591321377</v>
      </c>
      <c r="O7" s="277">
        <f t="shared" ref="O7:O14" si="1">SUM(C7:N7)</f>
        <v>1060111.3990958568</v>
      </c>
      <c r="P7" s="545">
        <f>'Form 3 Revenues'!G46</f>
        <v>1060111.3990958566</v>
      </c>
      <c r="Q7" s="277">
        <f t="shared" ref="Q7:Q14" si="2">O7-P7</f>
        <v>0</v>
      </c>
    </row>
    <row r="8" spans="1:17" x14ac:dyDescent="0.2">
      <c r="A8" s="251" t="s">
        <v>231</v>
      </c>
      <c r="C8" s="537">
        <f>$P$8/12</f>
        <v>1750</v>
      </c>
      <c r="D8" s="537">
        <f t="shared" ref="D8:N8" si="3">$P$8/12</f>
        <v>1750</v>
      </c>
      <c r="E8" s="537">
        <f t="shared" si="3"/>
        <v>1750</v>
      </c>
      <c r="F8" s="537">
        <f t="shared" si="3"/>
        <v>1750</v>
      </c>
      <c r="G8" s="537">
        <f t="shared" si="3"/>
        <v>1750</v>
      </c>
      <c r="H8" s="537">
        <f t="shared" si="3"/>
        <v>1750</v>
      </c>
      <c r="I8" s="537">
        <f t="shared" si="3"/>
        <v>1750</v>
      </c>
      <c r="J8" s="537">
        <f t="shared" si="3"/>
        <v>1750</v>
      </c>
      <c r="K8" s="537">
        <f t="shared" si="3"/>
        <v>1750</v>
      </c>
      <c r="L8" s="537">
        <f t="shared" si="3"/>
        <v>1750</v>
      </c>
      <c r="M8" s="537">
        <f t="shared" si="3"/>
        <v>1750</v>
      </c>
      <c r="N8" s="537">
        <f t="shared" si="3"/>
        <v>1750</v>
      </c>
      <c r="O8" s="277">
        <f t="shared" si="1"/>
        <v>21000</v>
      </c>
      <c r="P8" s="545">
        <f>'Form 3 Revenues'!G47</f>
        <v>21000</v>
      </c>
      <c r="Q8" s="277">
        <f t="shared" si="2"/>
        <v>0</v>
      </c>
    </row>
    <row r="9" spans="1:17" x14ac:dyDescent="0.2">
      <c r="A9" s="535" t="s">
        <v>499</v>
      </c>
      <c r="C9" s="537"/>
      <c r="D9" s="538"/>
      <c r="E9" s="538"/>
      <c r="F9" s="538"/>
      <c r="G9" s="538"/>
      <c r="H9" s="538"/>
      <c r="I9" s="538"/>
      <c r="J9" s="538"/>
      <c r="K9" s="538"/>
      <c r="L9" s="538"/>
      <c r="M9" s="538"/>
      <c r="N9" s="538"/>
      <c r="O9" s="277">
        <f t="shared" si="1"/>
        <v>0</v>
      </c>
      <c r="P9" s="545"/>
      <c r="Q9" s="277">
        <f t="shared" si="2"/>
        <v>0</v>
      </c>
    </row>
    <row r="10" spans="1:17" x14ac:dyDescent="0.2">
      <c r="A10" s="536"/>
      <c r="C10" s="539"/>
      <c r="D10" s="538"/>
      <c r="E10" s="538"/>
      <c r="F10" s="538"/>
      <c r="G10" s="540"/>
      <c r="H10" s="538"/>
      <c r="I10" s="538"/>
      <c r="J10" s="538"/>
      <c r="K10" s="540"/>
      <c r="L10" s="538"/>
      <c r="M10" s="538"/>
      <c r="N10" s="538"/>
      <c r="O10" s="277">
        <f t="shared" si="1"/>
        <v>0</v>
      </c>
      <c r="P10" s="545"/>
      <c r="Q10" s="277">
        <f t="shared" si="2"/>
        <v>0</v>
      </c>
    </row>
    <row r="11" spans="1:17" x14ac:dyDescent="0.2">
      <c r="A11" s="535"/>
      <c r="C11" s="539"/>
      <c r="D11" s="538"/>
      <c r="E11" s="538"/>
      <c r="F11" s="538"/>
      <c r="G11" s="540"/>
      <c r="H11" s="538"/>
      <c r="I11" s="538"/>
      <c r="J11" s="538"/>
      <c r="K11" s="540"/>
      <c r="L11" s="538"/>
      <c r="M11" s="538"/>
      <c r="N11" s="538"/>
      <c r="O11" s="277">
        <f t="shared" si="1"/>
        <v>0</v>
      </c>
      <c r="P11" s="545"/>
      <c r="Q11" s="277">
        <f t="shared" si="2"/>
        <v>0</v>
      </c>
    </row>
    <row r="12" spans="1:17" x14ac:dyDescent="0.2">
      <c r="A12" s="535"/>
      <c r="C12" s="539"/>
      <c r="D12" s="538"/>
      <c r="E12" s="538"/>
      <c r="F12" s="538"/>
      <c r="G12" s="540"/>
      <c r="H12" s="538"/>
      <c r="I12" s="538"/>
      <c r="J12" s="538"/>
      <c r="K12" s="540"/>
      <c r="L12" s="538"/>
      <c r="M12" s="538"/>
      <c r="N12" s="538"/>
      <c r="O12" s="277">
        <f t="shared" si="1"/>
        <v>0</v>
      </c>
      <c r="P12" s="545"/>
      <c r="Q12" s="277">
        <f t="shared" si="2"/>
        <v>0</v>
      </c>
    </row>
    <row r="13" spans="1:17" x14ac:dyDescent="0.2">
      <c r="A13" s="535"/>
      <c r="C13" s="539"/>
      <c r="D13" s="538"/>
      <c r="E13" s="538"/>
      <c r="F13" s="538"/>
      <c r="G13" s="540"/>
      <c r="H13" s="538"/>
      <c r="I13" s="538"/>
      <c r="J13" s="538"/>
      <c r="K13" s="540"/>
      <c r="L13" s="538"/>
      <c r="M13" s="538"/>
      <c r="N13" s="538"/>
      <c r="O13" s="277">
        <f t="shared" si="1"/>
        <v>0</v>
      </c>
      <c r="P13" s="545"/>
      <c r="Q13" s="277">
        <f t="shared" si="2"/>
        <v>0</v>
      </c>
    </row>
    <row r="14" spans="1:17" x14ac:dyDescent="0.2">
      <c r="A14" s="535"/>
      <c r="C14" s="541"/>
      <c r="D14" s="542"/>
      <c r="E14" s="542"/>
      <c r="F14" s="542"/>
      <c r="G14" s="543"/>
      <c r="H14" s="542"/>
      <c r="I14" s="542"/>
      <c r="J14" s="542"/>
      <c r="K14" s="543"/>
      <c r="L14" s="542"/>
      <c r="M14" s="542"/>
      <c r="N14" s="544"/>
      <c r="O14" s="281">
        <f t="shared" si="1"/>
        <v>0</v>
      </c>
      <c r="P14" s="545"/>
      <c r="Q14" s="281">
        <f t="shared" si="2"/>
        <v>0</v>
      </c>
    </row>
    <row r="15" spans="1:17" ht="13.5" thickBot="1" x14ac:dyDescent="0.25">
      <c r="A15" s="259" t="s">
        <v>500</v>
      </c>
      <c r="C15" s="282">
        <f t="shared" ref="C15:Q15" si="4">SUM(C7:C14)</f>
        <v>90092.616591321377</v>
      </c>
      <c r="D15" s="282">
        <f t="shared" si="4"/>
        <v>90092.616591321377</v>
      </c>
      <c r="E15" s="282">
        <f t="shared" si="4"/>
        <v>90092.616591321377</v>
      </c>
      <c r="F15" s="282">
        <f t="shared" si="4"/>
        <v>90092.616591321377</v>
      </c>
      <c r="G15" s="282">
        <f t="shared" si="4"/>
        <v>90092.616591321377</v>
      </c>
      <c r="H15" s="282">
        <f t="shared" si="4"/>
        <v>90092.616591321377</v>
      </c>
      <c r="I15" s="282">
        <f t="shared" si="4"/>
        <v>90092.616591321377</v>
      </c>
      <c r="J15" s="282">
        <f t="shared" si="4"/>
        <v>90092.616591321377</v>
      </c>
      <c r="K15" s="282">
        <f t="shared" si="4"/>
        <v>90092.616591321377</v>
      </c>
      <c r="L15" s="282">
        <f t="shared" si="4"/>
        <v>90092.616591321377</v>
      </c>
      <c r="M15" s="282">
        <f t="shared" si="4"/>
        <v>90092.616591321377</v>
      </c>
      <c r="N15" s="282">
        <f t="shared" si="4"/>
        <v>90092.616591321377</v>
      </c>
      <c r="O15" s="283">
        <f t="shared" si="4"/>
        <v>1081111.3990958568</v>
      </c>
      <c r="P15" s="283">
        <f t="shared" si="4"/>
        <v>1081111.3990958566</v>
      </c>
      <c r="Q15" s="284">
        <f t="shared" si="4"/>
        <v>0</v>
      </c>
    </row>
    <row r="16" spans="1:17" ht="13.5" thickTop="1" x14ac:dyDescent="0.2">
      <c r="A16" s="259" t="s">
        <v>501</v>
      </c>
      <c r="C16" s="285">
        <f>C15</f>
        <v>90092.616591321377</v>
      </c>
      <c r="D16" s="286">
        <f>C16+D15</f>
        <v>180185.23318264275</v>
      </c>
      <c r="E16" s="286">
        <f>D16+E15</f>
        <v>270277.84977396415</v>
      </c>
      <c r="F16" s="286">
        <f t="shared" ref="F16:M16" si="5">E16+F15</f>
        <v>360370.46636528551</v>
      </c>
      <c r="G16" s="286">
        <f t="shared" si="5"/>
        <v>450463.08295660687</v>
      </c>
      <c r="H16" s="286">
        <f t="shared" si="5"/>
        <v>540555.69954792829</v>
      </c>
      <c r="I16" s="286">
        <f t="shared" si="5"/>
        <v>630648.31613924971</v>
      </c>
      <c r="J16" s="286">
        <f t="shared" si="5"/>
        <v>720740.93273057113</v>
      </c>
      <c r="K16" s="286">
        <f t="shared" si="5"/>
        <v>810833.54932189255</v>
      </c>
      <c r="L16" s="286">
        <f t="shared" si="5"/>
        <v>900926.16591321398</v>
      </c>
      <c r="M16" s="286">
        <f t="shared" si="5"/>
        <v>991018.7825045354</v>
      </c>
      <c r="N16" s="286">
        <f>M16+N15</f>
        <v>1081111.3990958568</v>
      </c>
      <c r="O16" s="278"/>
      <c r="P16" s="278"/>
      <c r="Q16" s="277"/>
    </row>
    <row r="17" spans="1:19" ht="8.25" customHeight="1" x14ac:dyDescent="0.2">
      <c r="C17" s="279"/>
      <c r="D17" s="287"/>
      <c r="E17" s="287"/>
      <c r="F17" s="287"/>
      <c r="G17" s="280"/>
      <c r="H17" s="287"/>
      <c r="I17" s="287"/>
      <c r="J17" s="287"/>
      <c r="K17" s="280"/>
      <c r="L17" s="287"/>
      <c r="M17" s="287"/>
      <c r="N17" s="287"/>
      <c r="O17" s="73"/>
      <c r="P17" s="73"/>
      <c r="Q17" s="275"/>
    </row>
    <row r="18" spans="1:19" ht="17.25" customHeight="1" x14ac:dyDescent="0.2">
      <c r="A18" s="266" t="s">
        <v>72</v>
      </c>
      <c r="C18" s="274"/>
      <c r="D18" s="276"/>
      <c r="E18" s="276"/>
      <c r="F18" s="276"/>
      <c r="G18" s="276"/>
      <c r="H18" s="276"/>
      <c r="I18" s="276"/>
      <c r="J18" s="276"/>
      <c r="K18" s="276"/>
      <c r="L18" s="276"/>
      <c r="M18" s="276"/>
      <c r="N18" s="276"/>
      <c r="O18" s="73"/>
      <c r="P18" s="73"/>
      <c r="Q18" s="275"/>
    </row>
    <row r="19" spans="1:19" x14ac:dyDescent="0.2">
      <c r="A19" s="271" t="s">
        <v>502</v>
      </c>
      <c r="C19" s="274"/>
      <c r="D19" s="276"/>
      <c r="E19" s="276"/>
      <c r="F19" s="276"/>
      <c r="G19" s="276"/>
      <c r="H19" s="276"/>
      <c r="I19" s="276"/>
      <c r="J19" s="276"/>
      <c r="K19" s="276"/>
      <c r="L19" s="276"/>
      <c r="M19" s="276"/>
      <c r="N19" s="276"/>
      <c r="O19" s="73"/>
      <c r="P19" s="73"/>
      <c r="Q19" s="277"/>
    </row>
    <row r="20" spans="1:19" x14ac:dyDescent="0.2">
      <c r="A20" s="251" t="s">
        <v>83</v>
      </c>
      <c r="B20" s="272"/>
      <c r="C20" s="546">
        <f>('Form 4 Expenses'!$H$8+'Form 4 Expenses'!$H$65+'Form 4 Expenses'!$H$381+'Form 4 Expenses'!$H$389+'Form 4 Expenses'!$H$397+'Form 4 Expenses'!$H$425)/12</f>
        <v>46221.916666666664</v>
      </c>
      <c r="D20" s="546">
        <f>('Form 4 Expenses'!$H$8+'Form 4 Expenses'!$H$65+'Form 4 Expenses'!$H$381+'Form 4 Expenses'!$H$389+'Form 4 Expenses'!$H$397+'Form 4 Expenses'!$H$425)/12</f>
        <v>46221.916666666664</v>
      </c>
      <c r="E20" s="546">
        <f>('Form 4 Expenses'!$H$8+'Form 4 Expenses'!$H$65+'Form 4 Expenses'!$H$381+'Form 4 Expenses'!$H$389+'Form 4 Expenses'!$H$397+'Form 4 Expenses'!$H$425)/12</f>
        <v>46221.916666666664</v>
      </c>
      <c r="F20" s="546">
        <f>('Form 4 Expenses'!$H$8+'Form 4 Expenses'!$H$65+'Form 4 Expenses'!$H$381+'Form 4 Expenses'!$H$389+'Form 4 Expenses'!$H$397+'Form 4 Expenses'!$H$425)/12</f>
        <v>46221.916666666664</v>
      </c>
      <c r="G20" s="546">
        <f>('Form 4 Expenses'!$H$8+'Form 4 Expenses'!$H$65+'Form 4 Expenses'!$H$381+'Form 4 Expenses'!$H$389+'Form 4 Expenses'!$H$397+'Form 4 Expenses'!$H$425)/12</f>
        <v>46221.916666666664</v>
      </c>
      <c r="H20" s="546">
        <f>('Form 4 Expenses'!$H$8+'Form 4 Expenses'!$H$65+'Form 4 Expenses'!$H$381+'Form 4 Expenses'!$H$389+'Form 4 Expenses'!$H$397+'Form 4 Expenses'!$H$425)/12</f>
        <v>46221.916666666664</v>
      </c>
      <c r="I20" s="546">
        <f>('Form 4 Expenses'!$H$8+'Form 4 Expenses'!$H$65+'Form 4 Expenses'!$H$381+'Form 4 Expenses'!$H$389+'Form 4 Expenses'!$H$397+'Form 4 Expenses'!$H$425)/12</f>
        <v>46221.916666666664</v>
      </c>
      <c r="J20" s="546">
        <f>('Form 4 Expenses'!$H$8+'Form 4 Expenses'!$H$65+'Form 4 Expenses'!$H$381+'Form 4 Expenses'!$H$389+'Form 4 Expenses'!$H$397+'Form 4 Expenses'!$H$425)/12</f>
        <v>46221.916666666664</v>
      </c>
      <c r="K20" s="546">
        <f>('Form 4 Expenses'!$H$8+'Form 4 Expenses'!$H$65+'Form 4 Expenses'!$H$381+'Form 4 Expenses'!$H$389+'Form 4 Expenses'!$H$397+'Form 4 Expenses'!$H$425)/12</f>
        <v>46221.916666666664</v>
      </c>
      <c r="L20" s="546">
        <f>('Form 4 Expenses'!$H$8+'Form 4 Expenses'!$H$65+'Form 4 Expenses'!$H$381+'Form 4 Expenses'!$H$389+'Form 4 Expenses'!$H$397+'Form 4 Expenses'!$H$425)/12</f>
        <v>46221.916666666664</v>
      </c>
      <c r="M20" s="546">
        <f>('Form 4 Expenses'!$H$8+'Form 4 Expenses'!$H$65+'Form 4 Expenses'!$H$381+'Form 4 Expenses'!$H$389+'Form 4 Expenses'!$H$397+'Form 4 Expenses'!$H$425)/12</f>
        <v>46221.916666666664</v>
      </c>
      <c r="N20" s="546">
        <f>('Form 4 Expenses'!$H$8+'Form 4 Expenses'!$H$65+'Form 4 Expenses'!$H$381+'Form 4 Expenses'!$H$389+'Form 4 Expenses'!$H$397+'Form 4 Expenses'!$H$425)/12</f>
        <v>46221.916666666664</v>
      </c>
      <c r="O20" s="278">
        <f>SUM(C20:N20)</f>
        <v>554663.00000000012</v>
      </c>
      <c r="P20" s="545">
        <f>O20</f>
        <v>554663.00000000012</v>
      </c>
      <c r="Q20" s="277">
        <f>-O20+P20</f>
        <v>0</v>
      </c>
      <c r="R20" s="289"/>
    </row>
    <row r="21" spans="1:19" x14ac:dyDescent="0.2">
      <c r="A21" s="251" t="s">
        <v>85</v>
      </c>
      <c r="B21" s="272"/>
      <c r="C21" s="547">
        <f>'Form 5 Exp Summary'!$D$45/12</f>
        <v>19724.54</v>
      </c>
      <c r="D21" s="547">
        <f>'Form 5 Exp Summary'!$D$45/12</f>
        <v>19724.54</v>
      </c>
      <c r="E21" s="547">
        <f>'Form 5 Exp Summary'!$D$45/12</f>
        <v>19724.54</v>
      </c>
      <c r="F21" s="547">
        <f>'Form 5 Exp Summary'!$D$45/12</f>
        <v>19724.54</v>
      </c>
      <c r="G21" s="547">
        <f>'Form 5 Exp Summary'!$D$45/12</f>
        <v>19724.54</v>
      </c>
      <c r="H21" s="547">
        <f>'Form 5 Exp Summary'!$D$45/12</f>
        <v>19724.54</v>
      </c>
      <c r="I21" s="547">
        <f>'Form 5 Exp Summary'!$D$45/12</f>
        <v>19724.54</v>
      </c>
      <c r="J21" s="547">
        <f>'Form 5 Exp Summary'!$D$45/12</f>
        <v>19724.54</v>
      </c>
      <c r="K21" s="547">
        <f>'Form 5 Exp Summary'!$D$45/12</f>
        <v>19724.54</v>
      </c>
      <c r="L21" s="547">
        <f>'Form 5 Exp Summary'!$D$45/12</f>
        <v>19724.54</v>
      </c>
      <c r="M21" s="547">
        <f>'Form 5 Exp Summary'!$D$45/12</f>
        <v>19724.54</v>
      </c>
      <c r="N21" s="547">
        <f>'Form 5 Exp Summary'!$D$45/12</f>
        <v>19724.54</v>
      </c>
      <c r="O21" s="291">
        <f>SUM(C21:N21)</f>
        <v>236694.48000000007</v>
      </c>
      <c r="P21" s="548">
        <f>O21</f>
        <v>236694.48000000007</v>
      </c>
      <c r="Q21" s="277">
        <f>-O21+P21</f>
        <v>0</v>
      </c>
      <c r="R21" s="289"/>
    </row>
    <row r="22" spans="1:19" x14ac:dyDescent="0.2">
      <c r="A22" s="292" t="s">
        <v>503</v>
      </c>
      <c r="B22" s="272"/>
      <c r="C22" s="293">
        <f t="shared" ref="C22:O22" si="6">C20+C21</f>
        <v>65946.456666666665</v>
      </c>
      <c r="D22" s="294">
        <f t="shared" si="6"/>
        <v>65946.456666666665</v>
      </c>
      <c r="E22" s="294">
        <f t="shared" si="6"/>
        <v>65946.456666666665</v>
      </c>
      <c r="F22" s="294">
        <f t="shared" si="6"/>
        <v>65946.456666666665</v>
      </c>
      <c r="G22" s="294">
        <f t="shared" si="6"/>
        <v>65946.456666666665</v>
      </c>
      <c r="H22" s="294">
        <f t="shared" si="6"/>
        <v>65946.456666666665</v>
      </c>
      <c r="I22" s="294">
        <f t="shared" si="6"/>
        <v>65946.456666666665</v>
      </c>
      <c r="J22" s="294">
        <f t="shared" si="6"/>
        <v>65946.456666666665</v>
      </c>
      <c r="K22" s="294">
        <f t="shared" si="6"/>
        <v>65946.456666666665</v>
      </c>
      <c r="L22" s="294">
        <f t="shared" si="6"/>
        <v>65946.456666666665</v>
      </c>
      <c r="M22" s="294">
        <f t="shared" si="6"/>
        <v>65946.456666666665</v>
      </c>
      <c r="N22" s="294">
        <f t="shared" si="6"/>
        <v>65946.456666666665</v>
      </c>
      <c r="O22" s="294">
        <f t="shared" si="6"/>
        <v>791357.48000000021</v>
      </c>
      <c r="P22" s="294">
        <f>SUM(P20:P21)</f>
        <v>791357.48000000021</v>
      </c>
      <c r="Q22" s="295">
        <f>SUM(Q20:Q21)</f>
        <v>0</v>
      </c>
      <c r="R22" s="289"/>
      <c r="S22" s="289"/>
    </row>
    <row r="23" spans="1:19" x14ac:dyDescent="0.2">
      <c r="B23" s="272"/>
      <c r="C23" s="288"/>
      <c r="D23" s="276"/>
      <c r="E23" s="276"/>
      <c r="F23" s="276"/>
      <c r="G23" s="276"/>
      <c r="H23" s="276"/>
      <c r="I23" s="276"/>
      <c r="J23" s="276"/>
      <c r="K23" s="276"/>
      <c r="L23" s="276"/>
      <c r="M23" s="276"/>
      <c r="N23" s="276"/>
      <c r="O23" s="278"/>
      <c r="P23" s="73"/>
      <c r="Q23" s="275"/>
    </row>
    <row r="24" spans="1:19" x14ac:dyDescent="0.2">
      <c r="A24" s="259" t="s">
        <v>504</v>
      </c>
      <c r="B24" s="272"/>
      <c r="C24" s="288"/>
      <c r="D24" s="274"/>
      <c r="E24" s="274"/>
      <c r="F24" s="274"/>
      <c r="G24" s="274"/>
      <c r="H24" s="274"/>
      <c r="I24" s="274"/>
      <c r="J24" s="274"/>
      <c r="K24" s="274"/>
      <c r="L24" s="274"/>
      <c r="M24" s="288"/>
      <c r="N24" s="296"/>
      <c r="O24" s="278"/>
      <c r="P24" s="73"/>
      <c r="Q24" s="275"/>
    </row>
    <row r="25" spans="1:19" x14ac:dyDescent="0.2">
      <c r="A25" s="252" t="s">
        <v>87</v>
      </c>
      <c r="B25" s="272"/>
      <c r="C25" s="546">
        <f>(('Form 4 Expenses'!$H$11+'Form 4 Expenses'!$H$68+'Form 4 Expenses'!$H$392+'Form 4 Expenses'!$H$400+'Form 4 Expenses'!$H$428)/12)/2</f>
        <v>674.86458333333337</v>
      </c>
      <c r="D25" s="546">
        <f>(('Form 4 Expenses'!$H$11+'Form 4 Expenses'!$H$68+'Form 4 Expenses'!$H$392+'Form 4 Expenses'!$H$400+'Form 4 Expenses'!$H$428)/12)/2</f>
        <v>674.86458333333337</v>
      </c>
      <c r="E25" s="546">
        <f>(('Form 4 Expenses'!$H$11+'Form 4 Expenses'!$H$68+'Form 4 Expenses'!$H$392+'Form 4 Expenses'!$H$400+'Form 4 Expenses'!$H$428)/12)/2</f>
        <v>674.86458333333337</v>
      </c>
      <c r="F25" s="546">
        <f>(('Form 4 Expenses'!$H$11+'Form 4 Expenses'!$H$68+'Form 4 Expenses'!$H$392+'Form 4 Expenses'!$H$400+'Form 4 Expenses'!$H$428)/12)/2</f>
        <v>674.86458333333337</v>
      </c>
      <c r="G25" s="546">
        <f>(('Form 4 Expenses'!$H$11+'Form 4 Expenses'!$H$68+'Form 4 Expenses'!$H$392+'Form 4 Expenses'!$H$400+'Form 4 Expenses'!$H$428)/12)/2</f>
        <v>674.86458333333337</v>
      </c>
      <c r="H25" s="546">
        <f>(('Form 4 Expenses'!$H$11+'Form 4 Expenses'!$H$68+'Form 4 Expenses'!$H$392+'Form 4 Expenses'!$H$400+'Form 4 Expenses'!$H$428)/12)/2</f>
        <v>674.86458333333337</v>
      </c>
      <c r="I25" s="546">
        <f>(('Form 4 Expenses'!$H$11+'Form 4 Expenses'!$H$68+'Form 4 Expenses'!$H$392+'Form 4 Expenses'!$H$400+'Form 4 Expenses'!$H$428)/12)/2</f>
        <v>674.86458333333337</v>
      </c>
      <c r="J25" s="546">
        <f>(('Form 4 Expenses'!$H$11+'Form 4 Expenses'!$H$68+'Form 4 Expenses'!$H$392+'Form 4 Expenses'!$H$400+'Form 4 Expenses'!$H$428)/12)/2</f>
        <v>674.86458333333337</v>
      </c>
      <c r="K25" s="546">
        <f>(('Form 4 Expenses'!$H$11+'Form 4 Expenses'!$H$68+'Form 4 Expenses'!$H$392+'Form 4 Expenses'!$H$400+'Form 4 Expenses'!$H$428)/12)/2</f>
        <v>674.86458333333337</v>
      </c>
      <c r="L25" s="546">
        <f>(('Form 4 Expenses'!$H$11+'Form 4 Expenses'!$H$68+'Form 4 Expenses'!$H$392+'Form 4 Expenses'!$H$400+'Form 4 Expenses'!$H$428)/12)/2</f>
        <v>674.86458333333337</v>
      </c>
      <c r="M25" s="546">
        <f>(('Form 4 Expenses'!$H$11+'Form 4 Expenses'!$H$68+'Form 4 Expenses'!$H$392+'Form 4 Expenses'!$H$400+'Form 4 Expenses'!$H$428)/12)/2</f>
        <v>674.86458333333337</v>
      </c>
      <c r="N25" s="546">
        <f>(('Form 4 Expenses'!$H$11+'Form 4 Expenses'!$H$68+'Form 4 Expenses'!$H$392+'Form 4 Expenses'!$H$400+'Form 4 Expenses'!$H$428)/12)/2</f>
        <v>674.86458333333337</v>
      </c>
      <c r="O25" s="278">
        <f t="shared" ref="O25:O41" si="7">SUM(C25:N25)</f>
        <v>8098.3749999999991</v>
      </c>
      <c r="P25" s="545">
        <f t="shared" ref="P25:P31" si="8">O25</f>
        <v>8098.3749999999991</v>
      </c>
      <c r="Q25" s="277">
        <f t="shared" ref="Q25:Q41" si="9">-O25+P25</f>
        <v>0</v>
      </c>
    </row>
    <row r="26" spans="1:19" x14ac:dyDescent="0.2">
      <c r="A26" s="252" t="s">
        <v>229</v>
      </c>
      <c r="B26" s="272"/>
      <c r="C26" s="546">
        <f>'Form 4 Expenses'!$H$543/12</f>
        <v>8473.6666666666661</v>
      </c>
      <c r="D26" s="546">
        <f>'Form 4 Expenses'!$H$543/12</f>
        <v>8473.6666666666661</v>
      </c>
      <c r="E26" s="546">
        <f>'Form 4 Expenses'!$H$543/12</f>
        <v>8473.6666666666661</v>
      </c>
      <c r="F26" s="546">
        <f>'Form 4 Expenses'!$H$543/12</f>
        <v>8473.6666666666661</v>
      </c>
      <c r="G26" s="546">
        <f>'Form 4 Expenses'!$H$543/12</f>
        <v>8473.6666666666661</v>
      </c>
      <c r="H26" s="546">
        <f>'Form 4 Expenses'!$H$543/12</f>
        <v>8473.6666666666661</v>
      </c>
      <c r="I26" s="546">
        <f>'Form 4 Expenses'!$H$543/12</f>
        <v>8473.6666666666661</v>
      </c>
      <c r="J26" s="546">
        <f>'Form 4 Expenses'!$H$543/12</f>
        <v>8473.6666666666661</v>
      </c>
      <c r="K26" s="546">
        <f>'Form 4 Expenses'!$H$543/12</f>
        <v>8473.6666666666661</v>
      </c>
      <c r="L26" s="546">
        <f>'Form 4 Expenses'!$H$543/12</f>
        <v>8473.6666666666661</v>
      </c>
      <c r="M26" s="546">
        <f>'Form 4 Expenses'!$H$543/12</f>
        <v>8473.6666666666661</v>
      </c>
      <c r="N26" s="546">
        <f>'Form 4 Expenses'!$H$543/12</f>
        <v>8473.6666666666661</v>
      </c>
      <c r="O26" s="278">
        <f t="shared" si="7"/>
        <v>101684.00000000001</v>
      </c>
      <c r="P26" s="545">
        <f t="shared" si="8"/>
        <v>101684.00000000001</v>
      </c>
      <c r="Q26" s="277">
        <f t="shared" si="9"/>
        <v>0</v>
      </c>
    </row>
    <row r="27" spans="1:19" x14ac:dyDescent="0.2">
      <c r="A27" s="252" t="s">
        <v>505</v>
      </c>
      <c r="B27" s="272"/>
      <c r="C27" s="546">
        <f>'Form 4 Expenses'!$H$427/12</f>
        <v>5257.333333333333</v>
      </c>
      <c r="D27" s="546">
        <f>'Form 4 Expenses'!$H$427/12</f>
        <v>5257.333333333333</v>
      </c>
      <c r="E27" s="546">
        <f>'Form 4 Expenses'!$H$427/12</f>
        <v>5257.333333333333</v>
      </c>
      <c r="F27" s="546">
        <f>'Form 4 Expenses'!$H$427/12</f>
        <v>5257.333333333333</v>
      </c>
      <c r="G27" s="546">
        <f>'Form 4 Expenses'!$H$427/12</f>
        <v>5257.333333333333</v>
      </c>
      <c r="H27" s="546">
        <f>'Form 4 Expenses'!$H$427/12</f>
        <v>5257.333333333333</v>
      </c>
      <c r="I27" s="546">
        <f>'Form 4 Expenses'!$H$427/12</f>
        <v>5257.333333333333</v>
      </c>
      <c r="J27" s="546">
        <f>'Form 4 Expenses'!$H$427/12</f>
        <v>5257.333333333333</v>
      </c>
      <c r="K27" s="546">
        <f>'Form 4 Expenses'!$H$427/12</f>
        <v>5257.333333333333</v>
      </c>
      <c r="L27" s="546">
        <f>'Form 4 Expenses'!$H$427/12</f>
        <v>5257.333333333333</v>
      </c>
      <c r="M27" s="546">
        <f>'Form 4 Expenses'!$H$427/12</f>
        <v>5257.333333333333</v>
      </c>
      <c r="N27" s="546">
        <f>'Form 4 Expenses'!$H$427/12</f>
        <v>5257.333333333333</v>
      </c>
      <c r="O27" s="278">
        <f t="shared" si="7"/>
        <v>63088.000000000007</v>
      </c>
      <c r="P27" s="545">
        <f t="shared" si="8"/>
        <v>63088.000000000007</v>
      </c>
      <c r="Q27" s="277">
        <f t="shared" si="9"/>
        <v>0</v>
      </c>
    </row>
    <row r="28" spans="1:19" x14ac:dyDescent="0.2">
      <c r="A28" s="252" t="s">
        <v>506</v>
      </c>
      <c r="B28" s="272"/>
      <c r="C28" s="546">
        <f>('Form 4 Expenses'!$H$10+'Form 4 Expenses'!$H$67+'Form 4 Expenses'!$H$407)/12</f>
        <v>6957.905958734199</v>
      </c>
      <c r="D28" s="546">
        <f>('Form 4 Expenses'!$H$10+'Form 4 Expenses'!$H$67+'Form 4 Expenses'!$H$407)/12</f>
        <v>6957.905958734199</v>
      </c>
      <c r="E28" s="546">
        <f>('Form 4 Expenses'!$H$10+'Form 4 Expenses'!$H$67+'Form 4 Expenses'!$H$407)/12</f>
        <v>6957.905958734199</v>
      </c>
      <c r="F28" s="546">
        <f>('Form 4 Expenses'!$H$10+'Form 4 Expenses'!$H$67+'Form 4 Expenses'!$H$407)/12</f>
        <v>6957.905958734199</v>
      </c>
      <c r="G28" s="546">
        <f>('Form 4 Expenses'!$H$10+'Form 4 Expenses'!$H$67+'Form 4 Expenses'!$H$407)/12</f>
        <v>6957.905958734199</v>
      </c>
      <c r="H28" s="546">
        <f>('Form 4 Expenses'!$H$10+'Form 4 Expenses'!$H$67+'Form 4 Expenses'!$H$407)/12</f>
        <v>6957.905958734199</v>
      </c>
      <c r="I28" s="546">
        <f>('Form 4 Expenses'!$H$10+'Form 4 Expenses'!$H$67+'Form 4 Expenses'!$H$407)/12</f>
        <v>6957.905958734199</v>
      </c>
      <c r="J28" s="546">
        <f>('Form 4 Expenses'!$H$10+'Form 4 Expenses'!$H$67+'Form 4 Expenses'!$H$407)/12</f>
        <v>6957.905958734199</v>
      </c>
      <c r="K28" s="546">
        <f>('Form 4 Expenses'!$H$10+'Form 4 Expenses'!$H$67+'Form 4 Expenses'!$H$407)/12</f>
        <v>6957.905958734199</v>
      </c>
      <c r="L28" s="546">
        <f>('Form 4 Expenses'!$H$10+'Form 4 Expenses'!$H$67+'Form 4 Expenses'!$H$407)/12</f>
        <v>6957.905958734199</v>
      </c>
      <c r="M28" s="546">
        <f>('Form 4 Expenses'!$H$10+'Form 4 Expenses'!$H$67+'Form 4 Expenses'!$H$407)/12</f>
        <v>6957.905958734199</v>
      </c>
      <c r="N28" s="546">
        <f>('Form 4 Expenses'!$H$10+'Form 4 Expenses'!$H$67+'Form 4 Expenses'!$H$407)/12</f>
        <v>6957.905958734199</v>
      </c>
      <c r="O28" s="278">
        <f t="shared" si="7"/>
        <v>83494.871504810406</v>
      </c>
      <c r="P28" s="545">
        <f t="shared" si="8"/>
        <v>83494.871504810406</v>
      </c>
      <c r="Q28" s="277">
        <f t="shared" si="9"/>
        <v>0</v>
      </c>
    </row>
    <row r="29" spans="1:19" x14ac:dyDescent="0.2">
      <c r="A29" s="252" t="s">
        <v>507</v>
      </c>
      <c r="B29" s="272"/>
      <c r="C29" s="546">
        <f>(('Form 4 Expenses'!$H$11+'Form 4 Expenses'!$H$68+'Form 4 Expenses'!$H$392+'Form 4 Expenses'!$H$400+'Form 4 Expenses'!$H$428)/12)/2</f>
        <v>674.86458333333337</v>
      </c>
      <c r="D29" s="546">
        <f>(('Form 4 Expenses'!$H$11+'Form 4 Expenses'!$H$68+'Form 4 Expenses'!$H$392+'Form 4 Expenses'!$H$400+'Form 4 Expenses'!$H$428)/12)/2</f>
        <v>674.86458333333337</v>
      </c>
      <c r="E29" s="546">
        <f>(('Form 4 Expenses'!$H$11+'Form 4 Expenses'!$H$68+'Form 4 Expenses'!$H$392+'Form 4 Expenses'!$H$400+'Form 4 Expenses'!$H$428)/12)/2</f>
        <v>674.86458333333337</v>
      </c>
      <c r="F29" s="546">
        <f>(('Form 4 Expenses'!$H$11+'Form 4 Expenses'!$H$68+'Form 4 Expenses'!$H$392+'Form 4 Expenses'!$H$400+'Form 4 Expenses'!$H$428)/12)/2</f>
        <v>674.86458333333337</v>
      </c>
      <c r="G29" s="546">
        <f>(('Form 4 Expenses'!$H$11+'Form 4 Expenses'!$H$68+'Form 4 Expenses'!$H$392+'Form 4 Expenses'!$H$400+'Form 4 Expenses'!$H$428)/12)/2</f>
        <v>674.86458333333337</v>
      </c>
      <c r="H29" s="546">
        <f>(('Form 4 Expenses'!$H$11+'Form 4 Expenses'!$H$68+'Form 4 Expenses'!$H$392+'Form 4 Expenses'!$H$400+'Form 4 Expenses'!$H$428)/12)/2</f>
        <v>674.86458333333337</v>
      </c>
      <c r="I29" s="546">
        <f>(('Form 4 Expenses'!$H$11+'Form 4 Expenses'!$H$68+'Form 4 Expenses'!$H$392+'Form 4 Expenses'!$H$400+'Form 4 Expenses'!$H$428)/12)/2</f>
        <v>674.86458333333337</v>
      </c>
      <c r="J29" s="546">
        <f>(('Form 4 Expenses'!$H$11+'Form 4 Expenses'!$H$68+'Form 4 Expenses'!$H$392+'Form 4 Expenses'!$H$400+'Form 4 Expenses'!$H$428)/12)/2</f>
        <v>674.86458333333337</v>
      </c>
      <c r="K29" s="546">
        <f>(('Form 4 Expenses'!$H$11+'Form 4 Expenses'!$H$68+'Form 4 Expenses'!$H$392+'Form 4 Expenses'!$H$400+'Form 4 Expenses'!$H$428)/12)/2</f>
        <v>674.86458333333337</v>
      </c>
      <c r="L29" s="546">
        <f>(('Form 4 Expenses'!$H$11+'Form 4 Expenses'!$H$68+'Form 4 Expenses'!$H$392+'Form 4 Expenses'!$H$400+'Form 4 Expenses'!$H$428)/12)/2</f>
        <v>674.86458333333337</v>
      </c>
      <c r="M29" s="546">
        <f>(('Form 4 Expenses'!$H$11+'Form 4 Expenses'!$H$68+'Form 4 Expenses'!$H$392+'Form 4 Expenses'!$H$400+'Form 4 Expenses'!$H$428)/12)/2</f>
        <v>674.86458333333337</v>
      </c>
      <c r="N29" s="546">
        <f>(('Form 4 Expenses'!$H$11+'Form 4 Expenses'!$H$68+'Form 4 Expenses'!$H$392+'Form 4 Expenses'!$H$400+'Form 4 Expenses'!$H$428)/12)/2</f>
        <v>674.86458333333337</v>
      </c>
      <c r="O29" s="278">
        <f t="shared" si="7"/>
        <v>8098.3749999999991</v>
      </c>
      <c r="P29" s="545">
        <f t="shared" si="8"/>
        <v>8098.3749999999991</v>
      </c>
      <c r="Q29" s="277">
        <f t="shared" si="9"/>
        <v>0</v>
      </c>
    </row>
    <row r="30" spans="1:19" x14ac:dyDescent="0.2">
      <c r="A30" s="252" t="s">
        <v>508</v>
      </c>
      <c r="B30" s="272"/>
      <c r="C30" s="546">
        <f>'Form 4 Expenses'!$H$12/12</f>
        <v>1110.9375</v>
      </c>
      <c r="D30" s="546">
        <f>'Form 4 Expenses'!$H$12/12</f>
        <v>1110.9375</v>
      </c>
      <c r="E30" s="546">
        <f>'Form 4 Expenses'!$H$12/12</f>
        <v>1110.9375</v>
      </c>
      <c r="F30" s="546">
        <f>'Form 4 Expenses'!$H$12/12</f>
        <v>1110.9375</v>
      </c>
      <c r="G30" s="546">
        <f>'Form 4 Expenses'!$H$12/12</f>
        <v>1110.9375</v>
      </c>
      <c r="H30" s="546">
        <f>'Form 4 Expenses'!$H$12/12</f>
        <v>1110.9375</v>
      </c>
      <c r="I30" s="546">
        <f>'Form 4 Expenses'!$H$12/12</f>
        <v>1110.9375</v>
      </c>
      <c r="J30" s="546">
        <f>'Form 4 Expenses'!$H$12/12</f>
        <v>1110.9375</v>
      </c>
      <c r="K30" s="546">
        <f>'Form 4 Expenses'!$H$12/12</f>
        <v>1110.9375</v>
      </c>
      <c r="L30" s="546">
        <f>'Form 4 Expenses'!$H$12/12</f>
        <v>1110.9375</v>
      </c>
      <c r="M30" s="546">
        <f>'Form 4 Expenses'!$H$12/12</f>
        <v>1110.9375</v>
      </c>
      <c r="N30" s="546">
        <f>'Form 4 Expenses'!$H$12/12</f>
        <v>1110.9375</v>
      </c>
      <c r="O30" s="277">
        <f t="shared" si="7"/>
        <v>13331.25</v>
      </c>
      <c r="P30" s="549">
        <f t="shared" si="8"/>
        <v>13331.25</v>
      </c>
      <c r="Q30" s="277">
        <f t="shared" si="9"/>
        <v>0</v>
      </c>
    </row>
    <row r="31" spans="1:19" x14ac:dyDescent="0.2">
      <c r="A31" s="660" t="s">
        <v>89</v>
      </c>
      <c r="B31" s="272"/>
      <c r="C31" s="546">
        <f>7750.65/12</f>
        <v>645.88749999999993</v>
      </c>
      <c r="D31" s="546">
        <f t="shared" ref="D31:N31" si="10">7750.65/12</f>
        <v>645.88749999999993</v>
      </c>
      <c r="E31" s="546">
        <f t="shared" si="10"/>
        <v>645.88749999999993</v>
      </c>
      <c r="F31" s="546">
        <f t="shared" si="10"/>
        <v>645.88749999999993</v>
      </c>
      <c r="G31" s="546">
        <f t="shared" si="10"/>
        <v>645.88749999999993</v>
      </c>
      <c r="H31" s="546">
        <f t="shared" si="10"/>
        <v>645.88749999999993</v>
      </c>
      <c r="I31" s="546">
        <f t="shared" si="10"/>
        <v>645.88749999999993</v>
      </c>
      <c r="J31" s="546">
        <f t="shared" si="10"/>
        <v>645.88749999999993</v>
      </c>
      <c r="K31" s="546">
        <f t="shared" si="10"/>
        <v>645.88749999999993</v>
      </c>
      <c r="L31" s="546">
        <f t="shared" si="10"/>
        <v>645.88749999999993</v>
      </c>
      <c r="M31" s="546">
        <f t="shared" si="10"/>
        <v>645.88749999999993</v>
      </c>
      <c r="N31" s="546">
        <f t="shared" si="10"/>
        <v>645.88749999999993</v>
      </c>
      <c r="O31" s="277">
        <f t="shared" si="7"/>
        <v>7750.6499999999987</v>
      </c>
      <c r="P31" s="549">
        <f t="shared" si="8"/>
        <v>7750.6499999999987</v>
      </c>
      <c r="Q31" s="277">
        <f t="shared" si="9"/>
        <v>0</v>
      </c>
    </row>
    <row r="32" spans="1:19" x14ac:dyDescent="0.2">
      <c r="A32" s="552"/>
      <c r="B32" s="272"/>
      <c r="C32" s="546"/>
      <c r="D32" s="546"/>
      <c r="E32" s="546"/>
      <c r="F32" s="546"/>
      <c r="G32" s="546"/>
      <c r="H32" s="546"/>
      <c r="I32" s="537"/>
      <c r="J32" s="546"/>
      <c r="K32" s="546"/>
      <c r="L32" s="546"/>
      <c r="M32" s="546"/>
      <c r="N32" s="546"/>
      <c r="O32" s="277">
        <f t="shared" si="7"/>
        <v>0</v>
      </c>
      <c r="P32" s="549"/>
      <c r="Q32" s="277">
        <f t="shared" si="9"/>
        <v>0</v>
      </c>
    </row>
    <row r="33" spans="1:18" x14ac:dyDescent="0.2">
      <c r="A33" s="552"/>
      <c r="B33" s="272"/>
      <c r="C33" s="546"/>
      <c r="D33" s="546"/>
      <c r="E33" s="546"/>
      <c r="F33" s="546"/>
      <c r="G33" s="546"/>
      <c r="H33" s="546"/>
      <c r="I33" s="537"/>
      <c r="J33" s="546"/>
      <c r="K33" s="546"/>
      <c r="L33" s="546"/>
      <c r="M33" s="546"/>
      <c r="N33" s="546"/>
      <c r="O33" s="277">
        <f t="shared" si="7"/>
        <v>0</v>
      </c>
      <c r="P33" s="549"/>
      <c r="Q33" s="277">
        <f t="shared" si="9"/>
        <v>0</v>
      </c>
    </row>
    <row r="34" spans="1:18" x14ac:dyDescent="0.2">
      <c r="A34" s="552"/>
      <c r="B34" s="272"/>
      <c r="C34" s="546"/>
      <c r="D34" s="546"/>
      <c r="E34" s="546"/>
      <c r="F34" s="546"/>
      <c r="G34" s="546"/>
      <c r="H34" s="546"/>
      <c r="I34" s="537"/>
      <c r="J34" s="546"/>
      <c r="K34" s="546"/>
      <c r="L34" s="546"/>
      <c r="M34" s="546"/>
      <c r="N34" s="546"/>
      <c r="O34" s="277">
        <f t="shared" si="7"/>
        <v>0</v>
      </c>
      <c r="P34" s="549"/>
      <c r="Q34" s="277">
        <f t="shared" si="9"/>
        <v>0</v>
      </c>
    </row>
    <row r="35" spans="1:18" x14ac:dyDescent="0.2">
      <c r="A35" s="552"/>
      <c r="B35" s="272"/>
      <c r="C35" s="546"/>
      <c r="D35" s="546"/>
      <c r="E35" s="546"/>
      <c r="F35" s="546"/>
      <c r="G35" s="546"/>
      <c r="H35" s="546"/>
      <c r="I35" s="537"/>
      <c r="J35" s="546"/>
      <c r="K35" s="546"/>
      <c r="L35" s="546"/>
      <c r="M35" s="546"/>
      <c r="N35" s="546"/>
      <c r="O35" s="277">
        <f t="shared" si="7"/>
        <v>0</v>
      </c>
      <c r="P35" s="549"/>
      <c r="Q35" s="277">
        <f t="shared" si="9"/>
        <v>0</v>
      </c>
    </row>
    <row r="36" spans="1:18" x14ac:dyDescent="0.2">
      <c r="A36" s="552"/>
      <c r="B36" s="272"/>
      <c r="C36" s="546"/>
      <c r="D36" s="546"/>
      <c r="E36" s="546"/>
      <c r="F36" s="546"/>
      <c r="G36" s="546"/>
      <c r="H36" s="546"/>
      <c r="I36" s="537"/>
      <c r="J36" s="546"/>
      <c r="K36" s="546"/>
      <c r="L36" s="546"/>
      <c r="M36" s="546"/>
      <c r="N36" s="546"/>
      <c r="O36" s="277">
        <f t="shared" si="7"/>
        <v>0</v>
      </c>
      <c r="P36" s="549"/>
      <c r="Q36" s="277">
        <f t="shared" si="9"/>
        <v>0</v>
      </c>
    </row>
    <row r="37" spans="1:18" x14ac:dyDescent="0.2">
      <c r="A37" s="552"/>
      <c r="B37" s="272"/>
      <c r="C37" s="546"/>
      <c r="D37" s="546"/>
      <c r="E37" s="546"/>
      <c r="F37" s="546"/>
      <c r="G37" s="546"/>
      <c r="H37" s="546"/>
      <c r="I37" s="537"/>
      <c r="J37" s="546"/>
      <c r="K37" s="546"/>
      <c r="L37" s="546"/>
      <c r="M37" s="546"/>
      <c r="N37" s="546"/>
      <c r="O37" s="277">
        <f t="shared" si="7"/>
        <v>0</v>
      </c>
      <c r="P37" s="549"/>
      <c r="Q37" s="277">
        <f t="shared" si="9"/>
        <v>0</v>
      </c>
    </row>
    <row r="38" spans="1:18" x14ac:dyDescent="0.2">
      <c r="A38" s="552"/>
      <c r="B38" s="272"/>
      <c r="C38" s="546"/>
      <c r="D38" s="546"/>
      <c r="E38" s="546"/>
      <c r="F38" s="546"/>
      <c r="G38" s="546"/>
      <c r="H38" s="546"/>
      <c r="I38" s="537"/>
      <c r="J38" s="546"/>
      <c r="K38" s="546"/>
      <c r="L38" s="546"/>
      <c r="M38" s="546"/>
      <c r="N38" s="546"/>
      <c r="O38" s="277">
        <f t="shared" si="7"/>
        <v>0</v>
      </c>
      <c r="P38" s="549"/>
      <c r="Q38" s="277">
        <f t="shared" si="9"/>
        <v>0</v>
      </c>
    </row>
    <row r="39" spans="1:18" x14ac:dyDescent="0.2">
      <c r="A39" s="552"/>
      <c r="B39" s="272"/>
      <c r="C39" s="546"/>
      <c r="D39" s="546"/>
      <c r="E39" s="546"/>
      <c r="F39" s="546"/>
      <c r="G39" s="546"/>
      <c r="H39" s="546"/>
      <c r="I39" s="537"/>
      <c r="J39" s="546"/>
      <c r="K39" s="546"/>
      <c r="L39" s="546"/>
      <c r="M39" s="546"/>
      <c r="N39" s="546"/>
      <c r="O39" s="277">
        <f t="shared" si="7"/>
        <v>0</v>
      </c>
      <c r="P39" s="549"/>
      <c r="Q39" s="277">
        <f t="shared" si="9"/>
        <v>0</v>
      </c>
    </row>
    <row r="40" spans="1:18" x14ac:dyDescent="0.2">
      <c r="A40" s="552"/>
      <c r="B40" s="272"/>
      <c r="C40" s="546"/>
      <c r="D40" s="546"/>
      <c r="E40" s="546"/>
      <c r="F40" s="546"/>
      <c r="G40" s="546"/>
      <c r="H40" s="546"/>
      <c r="I40" s="537"/>
      <c r="J40" s="546"/>
      <c r="K40" s="546"/>
      <c r="L40" s="546"/>
      <c r="M40" s="546"/>
      <c r="N40" s="546"/>
      <c r="O40" s="277">
        <f t="shared" si="7"/>
        <v>0</v>
      </c>
      <c r="P40" s="549"/>
      <c r="Q40" s="277">
        <f t="shared" si="9"/>
        <v>0</v>
      </c>
    </row>
    <row r="41" spans="1:18" x14ac:dyDescent="0.2">
      <c r="A41" s="552"/>
      <c r="B41" s="272"/>
      <c r="C41" s="546"/>
      <c r="D41" s="546"/>
      <c r="E41" s="546"/>
      <c r="F41" s="546"/>
      <c r="G41" s="546"/>
      <c r="H41" s="546"/>
      <c r="I41" s="537"/>
      <c r="J41" s="546"/>
      <c r="K41" s="546"/>
      <c r="L41" s="546"/>
      <c r="M41" s="546"/>
      <c r="N41" s="546"/>
      <c r="O41" s="277">
        <f t="shared" si="7"/>
        <v>0</v>
      </c>
      <c r="P41" s="549"/>
      <c r="Q41" s="277">
        <f t="shared" si="9"/>
        <v>0</v>
      </c>
    </row>
    <row r="42" spans="1:18" x14ac:dyDescent="0.2">
      <c r="A42" s="535"/>
      <c r="B42" s="272"/>
      <c r="C42" s="546"/>
      <c r="D42" s="546"/>
      <c r="E42" s="546"/>
      <c r="F42" s="546"/>
      <c r="G42" s="546"/>
      <c r="H42" s="546"/>
      <c r="I42" s="537"/>
      <c r="J42" s="551"/>
      <c r="K42" s="546"/>
      <c r="L42" s="546"/>
      <c r="M42" s="546"/>
      <c r="N42" s="546"/>
      <c r="O42" s="297">
        <f>SUM(C42:N42)</f>
        <v>0</v>
      </c>
      <c r="P42" s="550"/>
      <c r="Q42" s="277">
        <f>-O42+P42</f>
        <v>0</v>
      </c>
    </row>
    <row r="43" spans="1:18" x14ac:dyDescent="0.2">
      <c r="A43" s="535"/>
      <c r="B43" s="272"/>
      <c r="C43" s="546"/>
      <c r="D43" s="538"/>
      <c r="E43" s="538"/>
      <c r="F43" s="538"/>
      <c r="G43" s="538"/>
      <c r="H43" s="538"/>
      <c r="I43" s="538"/>
      <c r="J43" s="538"/>
      <c r="K43" s="538"/>
      <c r="L43" s="538"/>
      <c r="M43" s="538"/>
      <c r="N43" s="553"/>
      <c r="O43" s="278"/>
      <c r="P43" s="545"/>
      <c r="Q43" s="277"/>
    </row>
    <row r="44" spans="1:18" s="259" customFormat="1" ht="13.5" thickBot="1" x14ac:dyDescent="0.25">
      <c r="A44" s="259" t="s">
        <v>509</v>
      </c>
      <c r="B44" s="267"/>
      <c r="C44" s="299">
        <f t="shared" ref="C44:Q44" si="11">SUM(C22,C25:C42)</f>
        <v>89741.916792067525</v>
      </c>
      <c r="D44" s="300">
        <f t="shared" si="11"/>
        <v>89741.916792067525</v>
      </c>
      <c r="E44" s="300">
        <f t="shared" si="11"/>
        <v>89741.916792067525</v>
      </c>
      <c r="F44" s="300">
        <f t="shared" si="11"/>
        <v>89741.916792067525</v>
      </c>
      <c r="G44" s="300">
        <f t="shared" si="11"/>
        <v>89741.916792067525</v>
      </c>
      <c r="H44" s="300">
        <f t="shared" si="11"/>
        <v>89741.916792067525</v>
      </c>
      <c r="I44" s="300">
        <f t="shared" si="11"/>
        <v>89741.916792067525</v>
      </c>
      <c r="J44" s="300">
        <f t="shared" si="11"/>
        <v>89741.916792067525</v>
      </c>
      <c r="K44" s="300">
        <f t="shared" si="11"/>
        <v>89741.916792067525</v>
      </c>
      <c r="L44" s="300">
        <f t="shared" si="11"/>
        <v>89741.916792067525</v>
      </c>
      <c r="M44" s="300">
        <f t="shared" si="11"/>
        <v>89741.916792067525</v>
      </c>
      <c r="N44" s="300">
        <f t="shared" si="11"/>
        <v>89741.916792067525</v>
      </c>
      <c r="O44" s="300">
        <f>SUM(O22,O25:O42)</f>
        <v>1076903.0015048105</v>
      </c>
      <c r="P44" s="300">
        <f t="shared" si="11"/>
        <v>1076903.0015048105</v>
      </c>
      <c r="Q44" s="300">
        <f t="shared" si="11"/>
        <v>0</v>
      </c>
      <c r="R44" s="301"/>
    </row>
    <row r="45" spans="1:18" ht="13.5" thickTop="1" x14ac:dyDescent="0.2">
      <c r="A45" s="259" t="s">
        <v>510</v>
      </c>
      <c r="B45" s="272"/>
      <c r="C45" s="302">
        <f>C44</f>
        <v>89741.916792067525</v>
      </c>
      <c r="D45" s="302">
        <f t="shared" ref="D45:N45" si="12">C45+D44</f>
        <v>179483.83358413505</v>
      </c>
      <c r="E45" s="302">
        <f t="shared" si="12"/>
        <v>269225.75037620257</v>
      </c>
      <c r="F45" s="302">
        <f t="shared" si="12"/>
        <v>358967.6671682701</v>
      </c>
      <c r="G45" s="302">
        <f t="shared" si="12"/>
        <v>448709.58396033762</v>
      </c>
      <c r="H45" s="302">
        <f t="shared" si="12"/>
        <v>538451.50075240515</v>
      </c>
      <c r="I45" s="302">
        <f t="shared" si="12"/>
        <v>628193.41754447273</v>
      </c>
      <c r="J45" s="302">
        <f t="shared" si="12"/>
        <v>717935.3343365402</v>
      </c>
      <c r="K45" s="302">
        <f t="shared" si="12"/>
        <v>807677.25112860766</v>
      </c>
      <c r="L45" s="302">
        <f t="shared" si="12"/>
        <v>897419.16792067513</v>
      </c>
      <c r="M45" s="302">
        <f t="shared" si="12"/>
        <v>987161.0847127426</v>
      </c>
      <c r="N45" s="302">
        <f t="shared" si="12"/>
        <v>1076903.0015048101</v>
      </c>
      <c r="O45" s="332">
        <f>N45</f>
        <v>1076903.0015048101</v>
      </c>
      <c r="P45" s="333">
        <f>P44</f>
        <v>1076903.0015048105</v>
      </c>
      <c r="Q45" s="303">
        <f>Q15+Q44</f>
        <v>0</v>
      </c>
    </row>
    <row r="46" spans="1:18" s="304" customFormat="1" ht="12.75" customHeight="1" x14ac:dyDescent="0.2">
      <c r="A46" s="304" t="s">
        <v>511</v>
      </c>
      <c r="B46" s="305"/>
      <c r="C46" s="306">
        <f>C45/P44</f>
        <v>8.3333333333333315E-2</v>
      </c>
      <c r="D46" s="306">
        <f>D45/P44</f>
        <v>0.16666666666666663</v>
      </c>
      <c r="E46" s="306">
        <f>E45/P44</f>
        <v>0.24999999999999994</v>
      </c>
      <c r="F46" s="306">
        <f>F45/P44</f>
        <v>0.33333333333333326</v>
      </c>
      <c r="G46" s="306">
        <f>G45/P44</f>
        <v>0.41666666666666657</v>
      </c>
      <c r="H46" s="306">
        <f>H45/P44</f>
        <v>0.49999999999999989</v>
      </c>
      <c r="I46" s="306">
        <f>I45/P44</f>
        <v>0.58333333333333326</v>
      </c>
      <c r="J46" s="306">
        <f>J45/P44</f>
        <v>0.66666666666666652</v>
      </c>
      <c r="K46" s="306">
        <f>K45/P44</f>
        <v>0.74999999999999978</v>
      </c>
      <c r="L46" s="306">
        <f>L45/P44</f>
        <v>0.83333333333333304</v>
      </c>
      <c r="M46" s="306">
        <f>M45/P44</f>
        <v>0.9166666666666663</v>
      </c>
      <c r="N46" s="306">
        <f>N45/P44</f>
        <v>0.99999999999999956</v>
      </c>
      <c r="O46" s="334"/>
      <c r="P46" s="307"/>
      <c r="Q46" s="307"/>
    </row>
    <row r="47" spans="1:18" x14ac:dyDescent="0.2">
      <c r="G47" s="261"/>
      <c r="H47" s="261"/>
      <c r="I47" s="261"/>
      <c r="J47" s="261"/>
      <c r="K47" s="261"/>
      <c r="L47" s="261"/>
      <c r="M47" s="261"/>
      <c r="N47" s="261"/>
      <c r="O47" s="308"/>
      <c r="P47" s="304"/>
      <c r="Q47" s="304"/>
    </row>
    <row r="48" spans="1:18" x14ac:dyDescent="0.2">
      <c r="B48" s="655"/>
      <c r="C48" s="655"/>
      <c r="D48" s="655"/>
      <c r="E48" s="655"/>
      <c r="F48" s="655"/>
      <c r="G48" s="655"/>
      <c r="H48" s="655" t="s">
        <v>512</v>
      </c>
      <c r="I48" s="655"/>
      <c r="J48" s="655"/>
      <c r="K48" s="655"/>
      <c r="L48" s="655"/>
      <c r="M48" s="655"/>
      <c r="N48" s="655"/>
      <c r="O48" s="655"/>
      <c r="P48" s="655"/>
      <c r="Q48" s="655"/>
    </row>
    <row r="49" spans="1:18" x14ac:dyDescent="0.2">
      <c r="C49" s="290"/>
      <c r="D49" s="290"/>
      <c r="E49" s="290"/>
      <c r="F49" s="290"/>
      <c r="G49" s="290"/>
      <c r="H49" s="290"/>
      <c r="I49" s="290"/>
      <c r="J49" s="290"/>
      <c r="K49" s="290"/>
      <c r="L49" s="290"/>
      <c r="M49" s="290"/>
      <c r="N49" s="290"/>
      <c r="O49" s="309"/>
      <c r="P49" s="253"/>
      <c r="Q49" s="253"/>
      <c r="R49" s="289"/>
    </row>
    <row r="50" spans="1:18" x14ac:dyDescent="0.2">
      <c r="A50" s="251" t="s">
        <v>513</v>
      </c>
      <c r="C50" s="298">
        <f t="shared" ref="C50:P50" si="13">C15-C44</f>
        <v>350.69979925385269</v>
      </c>
      <c r="D50" s="298">
        <f t="shared" si="13"/>
        <v>350.69979925385269</v>
      </c>
      <c r="E50" s="298">
        <f t="shared" si="13"/>
        <v>350.69979925385269</v>
      </c>
      <c r="F50" s="298">
        <f t="shared" si="13"/>
        <v>350.69979925385269</v>
      </c>
      <c r="G50" s="298">
        <f t="shared" si="13"/>
        <v>350.69979925385269</v>
      </c>
      <c r="H50" s="298">
        <f t="shared" si="13"/>
        <v>350.69979925385269</v>
      </c>
      <c r="I50" s="298">
        <f t="shared" si="13"/>
        <v>350.69979925385269</v>
      </c>
      <c r="J50" s="298">
        <f t="shared" si="13"/>
        <v>350.69979925385269</v>
      </c>
      <c r="K50" s="298">
        <f t="shared" si="13"/>
        <v>350.69979925385269</v>
      </c>
      <c r="L50" s="298">
        <f t="shared" si="13"/>
        <v>350.69979925385269</v>
      </c>
      <c r="M50" s="298">
        <f t="shared" si="13"/>
        <v>350.69979925385269</v>
      </c>
      <c r="N50" s="298">
        <f t="shared" si="13"/>
        <v>350.69979925385269</v>
      </c>
      <c r="O50" s="298">
        <f t="shared" si="13"/>
        <v>4208.3975910462905</v>
      </c>
      <c r="P50" s="298">
        <f t="shared" si="13"/>
        <v>4208.3975910460576</v>
      </c>
      <c r="Q50" s="335">
        <f>Q15+Q44</f>
        <v>0</v>
      </c>
    </row>
    <row r="51" spans="1:18" x14ac:dyDescent="0.2">
      <c r="C51" s="298"/>
      <c r="D51" s="310"/>
      <c r="E51" s="298"/>
      <c r="F51" s="310"/>
      <c r="G51" s="310"/>
      <c r="H51" s="310"/>
      <c r="I51" s="310"/>
      <c r="J51" s="310"/>
      <c r="K51" s="310"/>
      <c r="L51" s="310"/>
      <c r="M51" s="310"/>
      <c r="N51" s="310"/>
      <c r="O51" s="311"/>
      <c r="P51" s="311"/>
      <c r="Q51" s="312"/>
    </row>
    <row r="52" spans="1:18" x14ac:dyDescent="0.2">
      <c r="A52" s="251" t="s">
        <v>514</v>
      </c>
      <c r="C52" s="330">
        <v>0</v>
      </c>
      <c r="D52" s="310">
        <f t="shared" ref="D52:N52" si="14">C54</f>
        <v>350.69979925385269</v>
      </c>
      <c r="E52" s="310">
        <f t="shared" si="14"/>
        <v>701.39959850770538</v>
      </c>
      <c r="F52" s="310">
        <f t="shared" si="14"/>
        <v>1052.0993977615581</v>
      </c>
      <c r="G52" s="310">
        <f t="shared" si="14"/>
        <v>1402.7991970154108</v>
      </c>
      <c r="H52" s="310">
        <f t="shared" si="14"/>
        <v>1753.4989962692634</v>
      </c>
      <c r="I52" s="310">
        <f t="shared" si="14"/>
        <v>2104.1987955231161</v>
      </c>
      <c r="J52" s="310">
        <f t="shared" si="14"/>
        <v>2454.8985947769688</v>
      </c>
      <c r="K52" s="310">
        <f t="shared" si="14"/>
        <v>2805.5983940308215</v>
      </c>
      <c r="L52" s="310">
        <f t="shared" si="14"/>
        <v>3156.2981932846742</v>
      </c>
      <c r="M52" s="310">
        <f t="shared" si="14"/>
        <v>3506.9979925385269</v>
      </c>
      <c r="N52" s="310">
        <f t="shared" si="14"/>
        <v>3857.6977917923796</v>
      </c>
      <c r="O52" s="331"/>
      <c r="P52" s="331"/>
      <c r="Q52" s="310">
        <f>O52-P52</f>
        <v>0</v>
      </c>
    </row>
    <row r="53" spans="1:18" x14ac:dyDescent="0.2">
      <c r="C53" s="313"/>
      <c r="D53" s="314"/>
      <c r="E53" s="313"/>
      <c r="F53" s="314"/>
      <c r="G53" s="314"/>
      <c r="H53" s="314"/>
      <c r="I53" s="314"/>
      <c r="J53" s="314"/>
      <c r="K53" s="314"/>
      <c r="L53" s="314"/>
      <c r="M53" s="314"/>
      <c r="N53" s="314"/>
      <c r="O53" s="315"/>
      <c r="P53" s="315"/>
      <c r="Q53" s="315"/>
    </row>
    <row r="54" spans="1:18" s="259" customFormat="1" ht="13.5" thickBot="1" x14ac:dyDescent="0.25">
      <c r="A54" s="259" t="s">
        <v>515</v>
      </c>
      <c r="C54" s="316">
        <f>SUM(C50:C52)</f>
        <v>350.69979925385269</v>
      </c>
      <c r="D54" s="317">
        <f t="shared" ref="D54:Q54" si="15">SUM(D50:D53)</f>
        <v>701.39959850770538</v>
      </c>
      <c r="E54" s="316">
        <f t="shared" si="15"/>
        <v>1052.0993977615581</v>
      </c>
      <c r="F54" s="317">
        <f t="shared" si="15"/>
        <v>1402.7991970154108</v>
      </c>
      <c r="G54" s="317">
        <f t="shared" si="15"/>
        <v>1753.4989962692634</v>
      </c>
      <c r="H54" s="317">
        <f t="shared" si="15"/>
        <v>2104.1987955231161</v>
      </c>
      <c r="I54" s="317">
        <f t="shared" si="15"/>
        <v>2454.8985947769688</v>
      </c>
      <c r="J54" s="317">
        <f t="shared" si="15"/>
        <v>2805.5983940308215</v>
      </c>
      <c r="K54" s="317">
        <f t="shared" si="15"/>
        <v>3156.2981932846742</v>
      </c>
      <c r="L54" s="317">
        <f t="shared" si="15"/>
        <v>3506.9979925385269</v>
      </c>
      <c r="M54" s="317">
        <f t="shared" si="15"/>
        <v>3857.6977917923796</v>
      </c>
      <c r="N54" s="317">
        <f t="shared" si="15"/>
        <v>4208.3975910462323</v>
      </c>
      <c r="O54" s="317">
        <f t="shared" si="15"/>
        <v>4208.3975910462905</v>
      </c>
      <c r="P54" s="317">
        <f t="shared" si="15"/>
        <v>4208.3975910460576</v>
      </c>
      <c r="Q54" s="317">
        <f t="shared" si="15"/>
        <v>0</v>
      </c>
    </row>
    <row r="55" spans="1:18" s="259" customFormat="1" ht="13.5" thickTop="1" x14ac:dyDescent="0.2">
      <c r="C55" s="318"/>
      <c r="D55" s="318"/>
      <c r="E55" s="318"/>
      <c r="F55" s="318"/>
      <c r="G55" s="318"/>
      <c r="H55" s="318"/>
      <c r="I55" s="318"/>
      <c r="J55" s="318"/>
      <c r="K55" s="318"/>
      <c r="L55" s="318"/>
      <c r="M55" s="318"/>
      <c r="N55" s="318"/>
      <c r="O55" s="318"/>
      <c r="P55" s="318"/>
      <c r="Q55" s="318"/>
    </row>
    <row r="56" spans="1:18" s="259" customFormat="1" ht="14.25" x14ac:dyDescent="0.2">
      <c r="A56" s="122" t="str">
        <f>'Form 1 Cover'!B21</f>
        <v>Doral Academy of Northern Nevada</v>
      </c>
      <c r="C56" s="318"/>
      <c r="D56" s="318"/>
      <c r="E56" s="318"/>
      <c r="F56" s="318"/>
      <c r="G56" s="318"/>
      <c r="H56" s="318"/>
      <c r="I56" s="318"/>
      <c r="J56" s="318"/>
      <c r="K56" s="318"/>
      <c r="L56" s="318"/>
      <c r="M56" s="318"/>
      <c r="N56" s="318"/>
      <c r="O56" s="318"/>
      <c r="P56" s="3" t="str">
        <f>"Budget Fiscal Year "&amp;TEXT('Form 1 Cover'!$D$138, "mm/dd/yy")</f>
        <v>Budget Fiscal Year 2017-2018</v>
      </c>
      <c r="Q56" s="318"/>
    </row>
    <row r="57" spans="1:18" x14ac:dyDescent="0.2">
      <c r="C57" s="254"/>
    </row>
    <row r="58" spans="1:18" x14ac:dyDescent="0.2">
      <c r="A58" s="319" t="s">
        <v>562</v>
      </c>
      <c r="C58" s="320"/>
      <c r="D58" s="320"/>
      <c r="E58" s="320"/>
      <c r="F58" s="320"/>
      <c r="G58" s="321"/>
      <c r="P58" s="289"/>
    </row>
    <row r="59" spans="1:18" ht="15" x14ac:dyDescent="0.35">
      <c r="A59" s="322"/>
      <c r="C59" s="320"/>
      <c r="D59" s="323"/>
      <c r="E59" s="320"/>
      <c r="F59" s="320"/>
      <c r="G59" s="324"/>
      <c r="H59" s="289"/>
      <c r="I59" s="289"/>
      <c r="J59" s="289"/>
      <c r="P59" s="289"/>
    </row>
    <row r="60" spans="1:18" x14ac:dyDescent="0.2">
      <c r="A60" s="322"/>
      <c r="D60" s="320"/>
      <c r="E60" s="289"/>
      <c r="F60" s="289"/>
      <c r="G60" s="289"/>
      <c r="H60" s="289"/>
      <c r="I60" s="289"/>
      <c r="J60" s="289"/>
    </row>
    <row r="61" spans="1:18" x14ac:dyDescent="0.2">
      <c r="C61" s="320"/>
      <c r="D61" s="320"/>
      <c r="E61" s="320"/>
      <c r="F61" s="320"/>
      <c r="G61" s="321"/>
    </row>
    <row r="62" spans="1:18" x14ac:dyDescent="0.2">
      <c r="C62" s="320"/>
      <c r="D62" s="320"/>
      <c r="E62" s="320"/>
      <c r="F62" s="320"/>
      <c r="G62" s="321"/>
    </row>
    <row r="63" spans="1:18" x14ac:dyDescent="0.2">
      <c r="C63" s="320"/>
      <c r="D63" s="325"/>
      <c r="E63" s="320"/>
      <c r="F63" s="320"/>
      <c r="G63" s="321"/>
    </row>
    <row r="64" spans="1:18" x14ac:dyDescent="0.2">
      <c r="C64" s="320"/>
      <c r="D64" s="325"/>
      <c r="E64" s="320"/>
      <c r="F64" s="320"/>
      <c r="G64" s="321"/>
    </row>
    <row r="65" spans="3:12" x14ac:dyDescent="0.2">
      <c r="C65" s="320"/>
      <c r="D65" s="326"/>
      <c r="E65" s="320"/>
      <c r="F65" s="320"/>
      <c r="G65" s="321"/>
      <c r="L65" s="327"/>
    </row>
    <row r="66" spans="3:12" ht="15" x14ac:dyDescent="0.35">
      <c r="C66" s="320"/>
      <c r="D66" s="328"/>
      <c r="E66" s="320"/>
      <c r="F66" s="320"/>
      <c r="G66" s="321"/>
      <c r="L66" s="327"/>
    </row>
    <row r="67" spans="3:12" x14ac:dyDescent="0.2">
      <c r="C67" s="320"/>
      <c r="D67" s="325"/>
      <c r="E67" s="320"/>
      <c r="F67" s="320"/>
      <c r="G67" s="321"/>
      <c r="L67" s="327"/>
    </row>
    <row r="68" spans="3:12" x14ac:dyDescent="0.2">
      <c r="C68" s="329"/>
    </row>
    <row r="69" spans="3:12" x14ac:dyDescent="0.2">
      <c r="C69" s="254"/>
    </row>
  </sheetData>
  <sheetProtection sheet="1" objects="1" scenarios="1"/>
  <phoneticPr fontId="13" type="noConversion"/>
  <conditionalFormatting sqref="C50:Q56 Q5:Q46">
    <cfRule type="cellIs" dxfId="0" priority="1" stopIfTrue="1" operator="lessThan">
      <formula>0</formula>
    </cfRule>
  </conditionalFormatting>
  <printOptions horizontalCentered="1" verticalCentered="1"/>
  <pageMargins left="0.5" right="0.25" top="0.5" bottom="0.5" header="0.5" footer="0.5"/>
  <pageSetup paperSize="5" scale="69"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3:L151"/>
  <sheetViews>
    <sheetView topLeftCell="A52" zoomScaleNormal="100" workbookViewId="0">
      <selection activeCell="C42" sqref="C42"/>
    </sheetView>
  </sheetViews>
  <sheetFormatPr defaultColWidth="9.140625" defaultRowHeight="12" x14ac:dyDescent="0.2"/>
  <cols>
    <col min="1" max="1" width="2.140625" style="63" customWidth="1"/>
    <col min="2" max="2" width="9.7109375" style="63" customWidth="1"/>
    <col min="3" max="3" width="8.7109375" style="63" customWidth="1"/>
    <col min="4" max="4" width="12.42578125" style="63" customWidth="1"/>
    <col min="5" max="5" width="8.7109375" style="63" customWidth="1"/>
    <col min="6" max="6" width="7.28515625" style="63" customWidth="1"/>
    <col min="7" max="7" width="9.140625" style="63"/>
    <col min="8" max="8" width="8" style="63" customWidth="1"/>
    <col min="9" max="9" width="12.140625" style="63" customWidth="1"/>
    <col min="10" max="10" width="11.140625" style="63" customWidth="1"/>
    <col min="11" max="11" width="12" style="63" customWidth="1"/>
    <col min="12" max="16384" width="9.140625" style="63"/>
  </cols>
  <sheetData>
    <row r="3" spans="2:3" x14ac:dyDescent="0.2">
      <c r="B3" s="482"/>
      <c r="C3" s="483"/>
    </row>
    <row r="17" spans="2:12" ht="21" customHeight="1" x14ac:dyDescent="0.3">
      <c r="B17" s="607" t="s">
        <v>426</v>
      </c>
      <c r="C17" s="607"/>
      <c r="D17" s="607"/>
      <c r="E17" s="607"/>
      <c r="F17" s="607"/>
      <c r="G17" s="607"/>
      <c r="H17" s="607"/>
      <c r="I17" s="607"/>
      <c r="J17" s="607"/>
      <c r="K17" s="607"/>
    </row>
    <row r="18" spans="2:12" ht="12" customHeight="1" x14ac:dyDescent="0.3">
      <c r="B18" s="607"/>
      <c r="C18" s="607"/>
      <c r="D18" s="607"/>
      <c r="E18" s="607"/>
      <c r="F18" s="607"/>
      <c r="G18" s="607"/>
      <c r="H18" s="607"/>
      <c r="I18" s="607"/>
      <c r="J18" s="607"/>
      <c r="K18" s="607"/>
    </row>
    <row r="21" spans="2:12" x14ac:dyDescent="0.2">
      <c r="B21" s="656" t="s">
        <v>710</v>
      </c>
      <c r="C21" s="608"/>
      <c r="D21" s="608"/>
      <c r="E21" s="608"/>
      <c r="F21" s="608"/>
      <c r="G21" s="1" t="s">
        <v>636</v>
      </c>
      <c r="I21" s="614" t="s">
        <v>711</v>
      </c>
      <c r="J21" s="614"/>
      <c r="K21" s="614"/>
    </row>
    <row r="22" spans="2:12" x14ac:dyDescent="0.2">
      <c r="B22" s="465" t="s">
        <v>628</v>
      </c>
      <c r="C22" s="466"/>
      <c r="E22" s="65" t="str">
        <f>D139</f>
        <v>June 30, 2018</v>
      </c>
    </row>
    <row r="24" spans="2:12" x14ac:dyDescent="0.2">
      <c r="B24" s="63" t="s">
        <v>256</v>
      </c>
      <c r="D24" s="490">
        <v>2</v>
      </c>
      <c r="E24" s="63" t="s">
        <v>277</v>
      </c>
      <c r="J24" s="615">
        <v>1134503</v>
      </c>
      <c r="K24" s="615"/>
      <c r="L24" s="66"/>
    </row>
    <row r="25" spans="2:12" x14ac:dyDescent="0.2">
      <c r="B25" s="490">
        <v>0</v>
      </c>
      <c r="C25" s="63" t="s">
        <v>278</v>
      </c>
      <c r="G25" s="615">
        <v>0</v>
      </c>
      <c r="H25" s="615"/>
      <c r="I25" s="63" t="s">
        <v>425</v>
      </c>
      <c r="L25" s="66"/>
    </row>
    <row r="26" spans="2:12" x14ac:dyDescent="0.2">
      <c r="D26" s="66"/>
      <c r="E26" s="66"/>
      <c r="F26" s="66"/>
      <c r="G26" s="66"/>
      <c r="H26" s="66"/>
      <c r="I26" s="66"/>
      <c r="J26" s="66"/>
      <c r="K26" s="66"/>
      <c r="L26" s="66"/>
    </row>
    <row r="27" spans="2:12" x14ac:dyDescent="0.2">
      <c r="B27" s="367" t="s">
        <v>633</v>
      </c>
      <c r="D27" s="66"/>
      <c r="E27" s="66"/>
      <c r="F27" s="66"/>
      <c r="G27" s="66"/>
      <c r="H27" s="66"/>
      <c r="I27" s="66"/>
      <c r="J27" s="66"/>
      <c r="K27" s="66"/>
      <c r="L27" s="66"/>
    </row>
    <row r="28" spans="2:12" x14ac:dyDescent="0.2">
      <c r="D28" s="66"/>
      <c r="E28" s="66"/>
      <c r="F28" s="66"/>
      <c r="G28" s="66"/>
      <c r="H28" s="66"/>
      <c r="I28" s="66"/>
      <c r="J28" s="66"/>
      <c r="K28" s="66"/>
      <c r="L28" s="66"/>
    </row>
    <row r="29" spans="2:12" x14ac:dyDescent="0.2">
      <c r="C29" s="366" t="s">
        <v>556</v>
      </c>
      <c r="D29" s="66"/>
      <c r="E29" s="66"/>
      <c r="F29" s="66"/>
      <c r="G29" s="66"/>
      <c r="H29" s="66"/>
      <c r="I29" s="66"/>
      <c r="J29" s="66"/>
      <c r="K29" s="66"/>
      <c r="L29" s="66"/>
    </row>
    <row r="30" spans="2:12" x14ac:dyDescent="0.2">
      <c r="C30" s="366"/>
      <c r="D30" s="66" t="s">
        <v>557</v>
      </c>
      <c r="E30" s="66"/>
      <c r="F30" s="66"/>
      <c r="G30" s="66"/>
      <c r="H30" s="66"/>
      <c r="I30" s="66"/>
      <c r="J30" s="66"/>
      <c r="K30" s="66"/>
      <c r="L30" s="66"/>
    </row>
    <row r="31" spans="2:12" x14ac:dyDescent="0.2">
      <c r="D31" s="66"/>
      <c r="E31" s="66"/>
      <c r="F31" s="66"/>
      <c r="G31" s="67"/>
      <c r="H31" s="66"/>
      <c r="I31" s="66"/>
      <c r="J31" s="66"/>
      <c r="K31" s="66"/>
      <c r="L31" s="66"/>
    </row>
    <row r="32" spans="2:12" x14ac:dyDescent="0.2">
      <c r="C32" s="366" t="s">
        <v>583</v>
      </c>
    </row>
    <row r="33" spans="2:11" x14ac:dyDescent="0.2">
      <c r="D33" s="366" t="s">
        <v>555</v>
      </c>
    </row>
    <row r="34" spans="2:11" x14ac:dyDescent="0.2">
      <c r="D34" s="63" t="s">
        <v>554</v>
      </c>
    </row>
    <row r="37" spans="2:11" x14ac:dyDescent="0.2">
      <c r="B37" s="63" t="s">
        <v>257</v>
      </c>
      <c r="H37" s="63" t="s">
        <v>258</v>
      </c>
    </row>
    <row r="39" spans="2:11" ht="12.75" thickBot="1" x14ac:dyDescent="0.25">
      <c r="B39" s="68" t="s">
        <v>424</v>
      </c>
      <c r="C39" s="656" t="s">
        <v>712</v>
      </c>
      <c r="D39" s="608"/>
      <c r="E39" s="608"/>
      <c r="F39" s="608"/>
      <c r="H39" s="484"/>
      <c r="I39" s="484"/>
      <c r="J39" s="484"/>
      <c r="K39" s="484"/>
    </row>
    <row r="40" spans="2:11" x14ac:dyDescent="0.2">
      <c r="C40" s="465" t="s">
        <v>634</v>
      </c>
      <c r="D40" s="465"/>
      <c r="E40" s="465"/>
      <c r="F40" s="465"/>
      <c r="H40" s="485"/>
      <c r="I40" s="485"/>
      <c r="J40" s="485"/>
      <c r="K40" s="485"/>
    </row>
    <row r="41" spans="2:11" ht="12.75" thickBot="1" x14ac:dyDescent="0.25">
      <c r="C41" s="657">
        <v>42905</v>
      </c>
      <c r="D41" s="608"/>
      <c r="E41" s="608"/>
      <c r="F41" s="554"/>
      <c r="H41" s="484"/>
      <c r="I41" s="484"/>
      <c r="J41" s="484"/>
      <c r="K41" s="484"/>
    </row>
    <row r="42" spans="2:11" x14ac:dyDescent="0.2">
      <c r="C42" s="609" t="s">
        <v>635</v>
      </c>
      <c r="D42" s="610"/>
      <c r="E42" s="610"/>
      <c r="F42" s="610"/>
      <c r="H42" s="485"/>
      <c r="I42" s="485"/>
      <c r="J42" s="485"/>
      <c r="K42" s="485"/>
    </row>
    <row r="43" spans="2:11" ht="12.75" thickBot="1" x14ac:dyDescent="0.25">
      <c r="H43" s="484"/>
      <c r="I43" s="484"/>
      <c r="J43" s="484"/>
      <c r="K43" s="484"/>
    </row>
    <row r="44" spans="2:11" x14ac:dyDescent="0.2">
      <c r="C44" s="63" t="s">
        <v>259</v>
      </c>
      <c r="H44" s="485"/>
      <c r="I44" s="485"/>
      <c r="J44" s="485"/>
      <c r="K44" s="485"/>
    </row>
    <row r="45" spans="2:11" ht="12.75" thickBot="1" x14ac:dyDescent="0.25">
      <c r="C45" s="63" t="s">
        <v>260</v>
      </c>
      <c r="H45" s="484"/>
      <c r="I45" s="484"/>
      <c r="J45" s="484"/>
      <c r="K45" s="484"/>
    </row>
    <row r="46" spans="2:11" x14ac:dyDescent="0.2">
      <c r="C46" s="63" t="s">
        <v>261</v>
      </c>
      <c r="H46" s="485"/>
      <c r="I46" s="485"/>
      <c r="J46" s="485"/>
      <c r="K46" s="485"/>
    </row>
    <row r="47" spans="2:11" ht="12.75" thickBot="1" x14ac:dyDescent="0.25">
      <c r="H47" s="484"/>
      <c r="I47" s="484"/>
      <c r="J47" s="484"/>
      <c r="K47" s="484"/>
    </row>
    <row r="48" spans="2:11" ht="12.75" thickBot="1" x14ac:dyDescent="0.25">
      <c r="C48" s="63" t="s">
        <v>262</v>
      </c>
      <c r="D48" s="487"/>
      <c r="E48" s="487"/>
      <c r="F48" s="487"/>
      <c r="H48" s="486"/>
      <c r="I48" s="486"/>
      <c r="J48" s="486"/>
      <c r="K48" s="486"/>
    </row>
    <row r="49" spans="2:11" ht="12.75" thickBot="1" x14ac:dyDescent="0.25">
      <c r="H49" s="487"/>
      <c r="I49" s="487"/>
      <c r="J49" s="487"/>
      <c r="K49" s="487"/>
    </row>
    <row r="50" spans="2:11" x14ac:dyDescent="0.2">
      <c r="D50" s="66"/>
      <c r="E50" s="66"/>
      <c r="H50" s="486"/>
      <c r="I50" s="486"/>
      <c r="J50" s="486"/>
      <c r="K50" s="486"/>
    </row>
    <row r="51" spans="2:11" ht="12.75" thickBot="1" x14ac:dyDescent="0.25">
      <c r="C51" s="63" t="s">
        <v>263</v>
      </c>
      <c r="D51" s="608"/>
      <c r="E51" s="608"/>
      <c r="F51" s="608"/>
      <c r="H51" s="487"/>
      <c r="I51" s="487"/>
      <c r="J51" s="487"/>
      <c r="K51" s="487"/>
    </row>
    <row r="52" spans="2:11" x14ac:dyDescent="0.2">
      <c r="H52" s="486"/>
      <c r="I52" s="486"/>
      <c r="J52" s="486"/>
      <c r="K52" s="486"/>
    </row>
    <row r="53" spans="2:11" ht="12.75" thickBot="1" x14ac:dyDescent="0.25">
      <c r="H53" s="487"/>
      <c r="I53" s="487"/>
      <c r="J53" s="487"/>
      <c r="K53" s="487"/>
    </row>
    <row r="55" spans="2:11" ht="12.75" thickBot="1" x14ac:dyDescent="0.25">
      <c r="B55" s="69"/>
      <c r="C55" s="69"/>
      <c r="D55" s="69"/>
      <c r="E55" s="69"/>
      <c r="F55" s="69"/>
      <c r="G55" s="69"/>
      <c r="H55" s="69"/>
      <c r="I55" s="69"/>
      <c r="J55" s="69"/>
      <c r="K55" s="69"/>
    </row>
    <row r="56" spans="2:11" x14ac:dyDescent="0.2">
      <c r="B56" s="66"/>
      <c r="C56" s="66"/>
      <c r="D56" s="66"/>
      <c r="E56" s="66"/>
      <c r="F56" s="66"/>
      <c r="G56" s="66"/>
      <c r="H56" s="66"/>
      <c r="I56" s="66"/>
      <c r="J56" s="66"/>
      <c r="K56" s="66"/>
    </row>
    <row r="57" spans="2:11" x14ac:dyDescent="0.2">
      <c r="B57" s="63" t="s">
        <v>264</v>
      </c>
    </row>
    <row r="59" spans="2:11" ht="12.75" customHeight="1" x14ac:dyDescent="0.2">
      <c r="B59" s="483" t="s">
        <v>427</v>
      </c>
      <c r="C59" s="483"/>
      <c r="D59" s="611"/>
      <c r="E59" s="611"/>
      <c r="F59" s="611"/>
      <c r="G59" s="611"/>
      <c r="I59" s="575" t="s">
        <v>265</v>
      </c>
      <c r="J59" s="608"/>
      <c r="K59" s="608"/>
    </row>
    <row r="60" spans="2:11" ht="12.75" customHeight="1" x14ac:dyDescent="0.2">
      <c r="B60" s="70"/>
      <c r="C60" s="70"/>
      <c r="D60" s="71"/>
      <c r="E60" s="71"/>
      <c r="F60" s="71"/>
      <c r="H60" s="68"/>
      <c r="I60" s="68"/>
      <c r="J60" s="72"/>
      <c r="K60" s="72"/>
    </row>
    <row r="61" spans="2:11" ht="16.5" customHeight="1" x14ac:dyDescent="0.2">
      <c r="B61" s="64" t="s">
        <v>266</v>
      </c>
      <c r="C61" s="608"/>
      <c r="D61" s="608"/>
      <c r="E61" s="608"/>
      <c r="F61" s="608"/>
      <c r="G61" s="608"/>
      <c r="H61" s="68"/>
      <c r="I61" s="68"/>
      <c r="J61" s="72"/>
      <c r="K61" s="72"/>
    </row>
    <row r="62" spans="2:11" ht="17.25" customHeight="1" x14ac:dyDescent="0.2">
      <c r="C62" s="612"/>
      <c r="D62" s="612"/>
      <c r="E62" s="612"/>
      <c r="F62" s="612"/>
      <c r="G62" s="612"/>
      <c r="H62" s="66"/>
      <c r="J62" s="68"/>
      <c r="K62" s="72" t="s">
        <v>428</v>
      </c>
    </row>
    <row r="63" spans="2:11" x14ac:dyDescent="0.2">
      <c r="H63" s="66"/>
      <c r="I63" s="66"/>
      <c r="J63" s="66"/>
      <c r="K63" s="488">
        <v>42787</v>
      </c>
    </row>
    <row r="64" spans="2:11" x14ac:dyDescent="0.2">
      <c r="H64" s="66"/>
      <c r="I64" s="66"/>
      <c r="J64" s="66"/>
      <c r="K64" s="66"/>
    </row>
    <row r="123" spans="2:11" x14ac:dyDescent="0.2">
      <c r="B123" s="66"/>
      <c r="C123" s="66"/>
      <c r="D123" s="66"/>
      <c r="E123" s="66"/>
      <c r="F123" s="66"/>
      <c r="G123" s="66"/>
      <c r="H123" s="66"/>
      <c r="I123" s="66"/>
      <c r="J123" s="66"/>
      <c r="K123" s="66"/>
    </row>
    <row r="124" spans="2:11" ht="12.75" x14ac:dyDescent="0.2">
      <c r="B124" s="616"/>
      <c r="C124" s="66"/>
      <c r="D124" s="66"/>
      <c r="E124" s="66"/>
      <c r="F124" s="66"/>
      <c r="G124" s="66"/>
      <c r="H124" s="66"/>
      <c r="I124" s="66"/>
      <c r="J124" s="66"/>
      <c r="K124" s="66"/>
    </row>
    <row r="125" spans="2:11" ht="12.75" x14ac:dyDescent="0.2">
      <c r="B125" s="74"/>
      <c r="C125" s="74"/>
      <c r="D125" s="74"/>
      <c r="E125" s="66"/>
      <c r="F125" s="66"/>
      <c r="G125" s="66"/>
      <c r="H125" s="66"/>
      <c r="I125" s="66"/>
      <c r="J125" s="66"/>
      <c r="K125" s="66"/>
    </row>
    <row r="126" spans="2:11" ht="12.75" x14ac:dyDescent="0.2">
      <c r="B126" s="74"/>
      <c r="C126" s="74"/>
      <c r="D126" s="74"/>
      <c r="E126" s="66"/>
      <c r="F126" s="66"/>
      <c r="G126" s="66"/>
      <c r="H126" s="66"/>
      <c r="I126" s="66"/>
      <c r="J126" s="66"/>
      <c r="K126" s="66"/>
    </row>
    <row r="127" spans="2:11" ht="15" x14ac:dyDescent="0.25">
      <c r="B127" s="617" t="s">
        <v>282</v>
      </c>
      <c r="C127" s="618"/>
      <c r="D127" s="618"/>
      <c r="E127" s="618"/>
      <c r="F127" s="618"/>
      <c r="G127" s="618"/>
      <c r="H127" s="66"/>
      <c r="I127" s="66"/>
      <c r="J127" s="66"/>
      <c r="K127" s="66"/>
    </row>
    <row r="128" spans="2:11" x14ac:dyDescent="0.2">
      <c r="B128" s="66"/>
      <c r="C128" s="66"/>
      <c r="D128" s="66"/>
      <c r="E128" s="66"/>
      <c r="F128" s="66"/>
      <c r="G128" s="66"/>
      <c r="H128" s="66"/>
      <c r="I128" s="66"/>
      <c r="J128" s="66"/>
      <c r="K128" s="66"/>
    </row>
    <row r="129" spans="2:11" x14ac:dyDescent="0.2">
      <c r="B129" s="66"/>
      <c r="C129" s="66"/>
      <c r="D129" s="66"/>
      <c r="E129" s="66"/>
      <c r="F129" s="66"/>
      <c r="G129" s="66"/>
      <c r="H129" s="66"/>
      <c r="I129" s="66"/>
      <c r="J129" s="66"/>
      <c r="K129" s="66"/>
    </row>
    <row r="130" spans="2:11" x14ac:dyDescent="0.2">
      <c r="B130" s="66"/>
      <c r="C130" s="66"/>
      <c r="D130" s="66"/>
      <c r="E130" s="66"/>
      <c r="F130" s="66"/>
      <c r="G130" s="66"/>
      <c r="H130" s="66"/>
      <c r="I130" s="66"/>
      <c r="J130" s="66"/>
      <c r="K130" s="66"/>
    </row>
    <row r="131" spans="2:11" ht="12.75" x14ac:dyDescent="0.2">
      <c r="B131" s="74" t="s">
        <v>638</v>
      </c>
      <c r="C131" s="74"/>
      <c r="D131" s="75">
        <v>42551</v>
      </c>
      <c r="E131" s="12" t="s">
        <v>639</v>
      </c>
      <c r="F131" s="66"/>
      <c r="G131" s="476" t="s">
        <v>637</v>
      </c>
      <c r="H131" s="66"/>
      <c r="I131" s="66"/>
      <c r="J131" s="66"/>
      <c r="K131" s="66"/>
    </row>
    <row r="132" spans="2:11" ht="12.75" x14ac:dyDescent="0.2">
      <c r="B132" s="74"/>
      <c r="C132" s="74"/>
      <c r="D132" s="74"/>
      <c r="E132" s="66"/>
      <c r="F132" s="66"/>
      <c r="G132" s="66"/>
      <c r="H132" s="66"/>
      <c r="I132" s="66"/>
      <c r="J132" s="66"/>
      <c r="K132" s="66"/>
    </row>
    <row r="133" spans="2:11" x14ac:dyDescent="0.2">
      <c r="B133" s="66"/>
      <c r="C133" s="66"/>
      <c r="D133" s="66"/>
      <c r="E133" s="66"/>
      <c r="F133" s="66"/>
      <c r="G133" s="66"/>
      <c r="H133" s="66"/>
      <c r="I133" s="66"/>
      <c r="J133" s="66"/>
      <c r="K133" s="66"/>
    </row>
    <row r="134" spans="2:11" ht="12.75" x14ac:dyDescent="0.2">
      <c r="B134" s="74" t="s">
        <v>283</v>
      </c>
      <c r="C134" s="74"/>
      <c r="D134" s="12" t="s">
        <v>693</v>
      </c>
      <c r="E134" s="66"/>
      <c r="F134" s="66"/>
      <c r="G134" s="66"/>
      <c r="H134" s="66"/>
      <c r="I134" s="66"/>
      <c r="J134" s="66"/>
      <c r="K134" s="66"/>
    </row>
    <row r="135" spans="2:11" ht="12.75" x14ac:dyDescent="0.2">
      <c r="B135" s="619" t="s">
        <v>631</v>
      </c>
      <c r="C135" s="74"/>
      <c r="D135" s="76">
        <v>42916</v>
      </c>
      <c r="E135" s="66"/>
      <c r="F135" s="66"/>
      <c r="G135" s="66"/>
      <c r="H135" s="66"/>
      <c r="I135" s="66"/>
      <c r="J135" s="66"/>
      <c r="K135" s="66"/>
    </row>
    <row r="136" spans="2:11" ht="12.75" x14ac:dyDescent="0.2">
      <c r="B136" s="74"/>
      <c r="C136" s="74"/>
      <c r="D136" s="74"/>
      <c r="E136" s="66"/>
      <c r="F136" s="66"/>
      <c r="G136" s="66"/>
      <c r="H136" s="66"/>
      <c r="I136" s="66"/>
      <c r="J136" s="66"/>
      <c r="K136" s="66"/>
    </row>
    <row r="137" spans="2:11" ht="12.75" x14ac:dyDescent="0.2">
      <c r="B137" s="66"/>
      <c r="C137" s="74"/>
      <c r="D137" s="74"/>
      <c r="E137" s="66"/>
      <c r="F137" s="66"/>
      <c r="G137" s="66"/>
      <c r="H137" s="66"/>
      <c r="I137" s="66"/>
      <c r="J137" s="66"/>
      <c r="K137" s="66"/>
    </row>
    <row r="138" spans="2:11" ht="12.75" x14ac:dyDescent="0.2">
      <c r="B138" s="74" t="s">
        <v>284</v>
      </c>
      <c r="C138" s="74"/>
      <c r="D138" s="620" t="s">
        <v>694</v>
      </c>
      <c r="E138" s="66"/>
      <c r="F138" s="66"/>
      <c r="G138" s="66"/>
      <c r="H138" s="66"/>
      <c r="I138" s="66"/>
      <c r="J138" s="66"/>
      <c r="K138" s="66"/>
    </row>
    <row r="139" spans="2:11" ht="12.75" x14ac:dyDescent="0.2">
      <c r="B139" s="619" t="s">
        <v>632</v>
      </c>
      <c r="C139" s="74"/>
      <c r="D139" s="480" t="s">
        <v>695</v>
      </c>
      <c r="E139" s="66"/>
      <c r="F139" s="66"/>
      <c r="G139" s="66"/>
      <c r="H139" s="66"/>
      <c r="I139" s="66"/>
      <c r="J139" s="66"/>
      <c r="K139" s="66"/>
    </row>
    <row r="140" spans="2:11" ht="12.75" x14ac:dyDescent="0.2">
      <c r="B140" s="619" t="s">
        <v>632</v>
      </c>
      <c r="C140" s="74"/>
      <c r="D140" s="76">
        <v>43281</v>
      </c>
      <c r="E140" s="66"/>
      <c r="F140" s="66"/>
      <c r="G140" s="66"/>
      <c r="H140" s="66"/>
      <c r="I140" s="66"/>
      <c r="J140" s="66"/>
      <c r="K140" s="66"/>
    </row>
    <row r="141" spans="2:11" ht="12.75" x14ac:dyDescent="0.2">
      <c r="B141" s="74"/>
      <c r="C141" s="74"/>
      <c r="D141" s="74"/>
      <c r="E141" s="66"/>
      <c r="F141" s="66"/>
      <c r="G141" s="66"/>
      <c r="H141" s="66"/>
      <c r="I141" s="66"/>
      <c r="J141" s="66"/>
      <c r="K141" s="66"/>
    </row>
    <row r="142" spans="2:11" ht="12.75" x14ac:dyDescent="0.2">
      <c r="B142" s="74"/>
      <c r="C142" s="74"/>
      <c r="D142" s="74"/>
      <c r="E142" s="66"/>
      <c r="F142" s="66"/>
      <c r="G142" s="66"/>
      <c r="H142" s="66"/>
      <c r="I142" s="66"/>
      <c r="J142" s="66"/>
      <c r="K142" s="66"/>
    </row>
    <row r="143" spans="2:11" ht="12.75" x14ac:dyDescent="0.2">
      <c r="B143" s="74" t="s">
        <v>524</v>
      </c>
      <c r="C143" s="74"/>
      <c r="D143" s="480" t="s">
        <v>696</v>
      </c>
      <c r="E143" s="66"/>
      <c r="F143" s="613" t="s">
        <v>292</v>
      </c>
      <c r="G143" s="613"/>
      <c r="H143" s="613"/>
      <c r="I143" s="66"/>
      <c r="J143" s="66"/>
      <c r="K143" s="66"/>
    </row>
    <row r="144" spans="2:11" x14ac:dyDescent="0.2">
      <c r="B144" s="66"/>
      <c r="C144" s="66"/>
      <c r="D144" s="77">
        <v>42917</v>
      </c>
      <c r="E144" s="66"/>
      <c r="F144" s="613"/>
      <c r="G144" s="613"/>
      <c r="H144" s="613"/>
      <c r="I144" s="66"/>
      <c r="J144" s="66"/>
      <c r="K144" s="66"/>
    </row>
    <row r="145" spans="2:11" x14ac:dyDescent="0.2">
      <c r="B145" s="66"/>
      <c r="C145" s="66"/>
      <c r="D145" s="66"/>
      <c r="E145" s="66"/>
      <c r="F145" s="66"/>
      <c r="G145" s="66"/>
      <c r="H145" s="66"/>
      <c r="I145" s="66"/>
      <c r="J145" s="66"/>
      <c r="K145" s="66"/>
    </row>
    <row r="146" spans="2:11" x14ac:dyDescent="0.2">
      <c r="B146" s="66"/>
      <c r="C146" s="66"/>
      <c r="D146" s="66"/>
      <c r="E146" s="66"/>
      <c r="F146" s="66"/>
      <c r="G146" s="66"/>
      <c r="H146" s="66"/>
      <c r="I146" s="66"/>
      <c r="J146" s="66"/>
      <c r="K146" s="66"/>
    </row>
    <row r="147" spans="2:11" x14ac:dyDescent="0.2">
      <c r="B147" s="78" t="s">
        <v>296</v>
      </c>
      <c r="C147" s="78"/>
      <c r="D147" s="79">
        <v>42787</v>
      </c>
      <c r="E147" s="470">
        <f>D147</f>
        <v>42787</v>
      </c>
      <c r="F147" s="66"/>
      <c r="G147" s="66"/>
      <c r="H147" s="66"/>
      <c r="I147" s="66"/>
      <c r="J147" s="66"/>
      <c r="K147" s="66"/>
    </row>
    <row r="148" spans="2:11" x14ac:dyDescent="0.2">
      <c r="B148" s="66"/>
      <c r="C148" s="66"/>
      <c r="D148" s="66"/>
      <c r="E148" s="66"/>
      <c r="F148" s="66"/>
      <c r="G148" s="66"/>
      <c r="H148" s="66"/>
      <c r="I148" s="66"/>
      <c r="J148" s="66"/>
      <c r="K148" s="66"/>
    </row>
    <row r="149" spans="2:11" x14ac:dyDescent="0.2">
      <c r="B149" s="66"/>
      <c r="C149" s="66"/>
      <c r="D149" s="66"/>
      <c r="E149" s="66"/>
      <c r="F149" s="66"/>
      <c r="G149" s="66"/>
      <c r="H149" s="66"/>
      <c r="I149" s="66"/>
      <c r="J149" s="66"/>
      <c r="K149" s="66"/>
    </row>
    <row r="150" spans="2:11" x14ac:dyDescent="0.2">
      <c r="B150" s="66"/>
      <c r="C150" s="66"/>
      <c r="D150" s="66"/>
      <c r="E150" s="66"/>
      <c r="F150" s="66"/>
      <c r="G150" s="66"/>
      <c r="H150" s="66"/>
      <c r="I150" s="66"/>
      <c r="J150" s="66"/>
      <c r="K150" s="66"/>
    </row>
    <row r="151" spans="2:11" x14ac:dyDescent="0.2">
      <c r="B151" s="66"/>
      <c r="C151" s="66"/>
      <c r="D151" s="66"/>
      <c r="E151" s="66"/>
      <c r="F151" s="66"/>
      <c r="G151" s="66"/>
      <c r="H151" s="66"/>
      <c r="I151" s="66"/>
      <c r="J151" s="66"/>
      <c r="K151" s="66"/>
    </row>
  </sheetData>
  <phoneticPr fontId="13" type="noConversion"/>
  <dataValidations count="4">
    <dataValidation type="date" allowBlank="1" showInputMessage="1" showErrorMessage="1" promptTitle="This needs to be a date format" prompt="Please input as 06/30/xx" sqref="E22">
      <formula1>36707</formula1>
      <formula2>72866</formula2>
    </dataValidation>
    <dataValidation operator="greaterThan" allowBlank="1" showInputMessage="1" showErrorMessage="1" sqref="D59:D60 E60:F60"/>
    <dataValidation type="whole" allowBlank="1" showInputMessage="1" showErrorMessage="1" promptTitle="This needs to be a whole number" prompt="Please input a whole number" sqref="B25 D24 G31">
      <formula1>0</formula1>
      <formula2>1000000000</formula2>
    </dataValidation>
    <dataValidation type="whole" allowBlank="1" showInputMessage="1" showErrorMessage="1" promptTitle="This needs to be a whole number" prompt="Please input as a whole number" sqref="G25:H25 J24:K24">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0"/>
  <sheetViews>
    <sheetView zoomScale="110" zoomScaleNormal="110" workbookViewId="0">
      <selection activeCell="N11" sqref="N11"/>
    </sheetView>
  </sheetViews>
  <sheetFormatPr defaultColWidth="9.140625" defaultRowHeight="12" x14ac:dyDescent="0.2"/>
  <cols>
    <col min="1" max="1" width="4.7109375" style="7" customWidth="1"/>
    <col min="2" max="2" width="10.7109375" style="1" customWidth="1"/>
    <col min="3" max="3" width="2.140625" style="1" customWidth="1"/>
    <col min="4" max="4" width="12.5703125" style="1" customWidth="1"/>
    <col min="5" max="5" width="4.42578125" style="1" customWidth="1"/>
    <col min="6" max="6" width="14" style="1" customWidth="1"/>
    <col min="7" max="7" width="2.42578125" style="1" customWidth="1"/>
    <col min="8" max="8" width="14.5703125" style="1" customWidth="1"/>
    <col min="9" max="9" width="4.5703125" style="1" customWidth="1"/>
    <col min="10" max="10" width="14.28515625" style="1" customWidth="1"/>
    <col min="11" max="11" width="3.5703125" style="1" customWidth="1"/>
    <col min="12" max="12" width="13.28515625" style="1" customWidth="1"/>
    <col min="13" max="13" width="4.28515625" style="1" customWidth="1"/>
    <col min="14" max="14" width="16.42578125" style="1" customWidth="1"/>
    <col min="15" max="16384" width="9.140625" style="1"/>
  </cols>
  <sheetData>
    <row r="1" spans="1:14" x14ac:dyDescent="0.2">
      <c r="A1" s="585" t="s">
        <v>32</v>
      </c>
      <c r="B1" s="585"/>
      <c r="C1" s="585"/>
      <c r="D1" s="585"/>
      <c r="E1" s="585"/>
      <c r="F1" s="585"/>
      <c r="G1" s="585"/>
      <c r="H1" s="585"/>
      <c r="I1" s="585"/>
      <c r="J1" s="585"/>
      <c r="K1" s="585"/>
      <c r="L1" s="585"/>
      <c r="M1" s="585"/>
      <c r="N1" s="585"/>
    </row>
    <row r="2" spans="1:14" x14ac:dyDescent="0.2">
      <c r="N2" s="8" t="s">
        <v>615</v>
      </c>
    </row>
    <row r="3" spans="1:14" x14ac:dyDescent="0.2">
      <c r="F3" s="8" t="s">
        <v>615</v>
      </c>
      <c r="H3" s="467"/>
      <c r="J3" s="8" t="s">
        <v>615</v>
      </c>
      <c r="L3" s="467"/>
      <c r="N3" s="8" t="s">
        <v>33</v>
      </c>
    </row>
    <row r="4" spans="1:14" x14ac:dyDescent="0.2">
      <c r="F4" s="576" t="s">
        <v>640</v>
      </c>
      <c r="H4" s="467"/>
      <c r="J4" s="576" t="s">
        <v>641</v>
      </c>
      <c r="L4" s="467"/>
      <c r="N4" s="576" t="s">
        <v>643</v>
      </c>
    </row>
    <row r="5" spans="1:14" x14ac:dyDescent="0.2">
      <c r="F5" s="9" t="str">
        <f>"ENDING "&amp;TEXT('Form 1 Cover'!D131,"MM/DD/YY")</f>
        <v>ENDING 06/30/16</v>
      </c>
      <c r="H5" s="467"/>
      <c r="J5" s="9" t="str">
        <f>"ADE ENDING "&amp;TEXT('Form 1 Cover'!D135, "MM/DD/YY")</f>
        <v>ADE ENDING 06/30/17</v>
      </c>
      <c r="L5" s="467"/>
      <c r="N5" s="577" t="str">
        <f>"ENDING "&amp;TEXT('Form 1 Cover'!D140, "MM/DD/YY")</f>
        <v>ENDING 06/30/18</v>
      </c>
    </row>
    <row r="6" spans="1:14" x14ac:dyDescent="0.2">
      <c r="H6" s="467"/>
      <c r="L6" s="467"/>
    </row>
    <row r="7" spans="1:14" x14ac:dyDescent="0.2">
      <c r="A7" s="7" t="s">
        <v>43</v>
      </c>
      <c r="B7" s="1" t="s">
        <v>34</v>
      </c>
      <c r="H7" s="467"/>
      <c r="J7" s="10"/>
      <c r="L7" s="467"/>
    </row>
    <row r="8" spans="1:14" x14ac:dyDescent="0.2">
      <c r="B8" s="1" t="s">
        <v>700</v>
      </c>
      <c r="D8" s="489"/>
      <c r="E8" s="357" t="s">
        <v>35</v>
      </c>
      <c r="F8" s="362">
        <f>D8*0.6</f>
        <v>0</v>
      </c>
      <c r="G8" s="358"/>
      <c r="H8" s="491"/>
      <c r="I8" s="357" t="s">
        <v>35</v>
      </c>
      <c r="J8" s="362">
        <f>H8*0.6</f>
        <v>0</v>
      </c>
      <c r="K8" s="359"/>
      <c r="L8" s="491"/>
      <c r="M8" s="357" t="s">
        <v>35</v>
      </c>
      <c r="N8" s="362">
        <f>L8*0.6</f>
        <v>0</v>
      </c>
    </row>
    <row r="9" spans="1:14" x14ac:dyDescent="0.2">
      <c r="D9" s="359"/>
      <c r="E9" s="359"/>
      <c r="F9" s="364"/>
      <c r="G9" s="358"/>
      <c r="H9" s="468"/>
      <c r="I9" s="359"/>
      <c r="J9" s="365"/>
      <c r="K9" s="359"/>
      <c r="L9" s="468"/>
      <c r="M9" s="359"/>
      <c r="N9" s="365"/>
    </row>
    <row r="10" spans="1:14" ht="12.75" x14ac:dyDescent="0.2">
      <c r="A10" s="7" t="s">
        <v>305</v>
      </c>
      <c r="B10" s="1" t="s">
        <v>36</v>
      </c>
      <c r="D10" s="489">
        <v>0</v>
      </c>
      <c r="E10" s="357" t="s">
        <v>35</v>
      </c>
      <c r="F10" s="362">
        <f>D10*0.6</f>
        <v>0</v>
      </c>
      <c r="G10" s="358"/>
      <c r="H10" s="491"/>
      <c r="I10" s="357" t="s">
        <v>35</v>
      </c>
      <c r="J10" s="362">
        <f>H10*0.6</f>
        <v>0</v>
      </c>
      <c r="K10" s="359"/>
      <c r="L10" s="570"/>
      <c r="M10"/>
      <c r="N10" s="492">
        <v>50</v>
      </c>
    </row>
    <row r="11" spans="1:14" x14ac:dyDescent="0.2">
      <c r="D11" s="359"/>
      <c r="E11" s="359"/>
      <c r="F11" s="358"/>
      <c r="G11" s="358"/>
      <c r="H11" s="468"/>
      <c r="I11" s="359"/>
      <c r="J11" s="359"/>
      <c r="K11" s="359"/>
      <c r="L11" s="468"/>
      <c r="M11" s="359"/>
      <c r="N11" s="359"/>
    </row>
    <row r="12" spans="1:14" x14ac:dyDescent="0.2">
      <c r="A12" s="7" t="s">
        <v>44</v>
      </c>
      <c r="B12" s="1" t="s">
        <v>37</v>
      </c>
      <c r="D12" s="359"/>
      <c r="E12" s="359"/>
      <c r="F12" s="492"/>
      <c r="G12" s="358"/>
      <c r="H12" s="468"/>
      <c r="I12" s="359"/>
      <c r="J12" s="492"/>
      <c r="K12" s="359"/>
      <c r="L12" s="468"/>
      <c r="M12" s="359"/>
      <c r="N12" s="492">
        <v>100</v>
      </c>
    </row>
    <row r="13" spans="1:14" x14ac:dyDescent="0.2">
      <c r="D13" s="359"/>
      <c r="E13" s="359"/>
      <c r="F13" s="358"/>
      <c r="G13" s="358"/>
      <c r="H13" s="468"/>
      <c r="I13" s="359"/>
      <c r="J13" s="359"/>
      <c r="K13" s="359"/>
      <c r="L13" s="468"/>
      <c r="M13" s="359"/>
      <c r="N13" s="359"/>
    </row>
    <row r="14" spans="1:14" x14ac:dyDescent="0.2">
      <c r="A14" s="7" t="s">
        <v>45</v>
      </c>
      <c r="B14" s="1" t="s">
        <v>38</v>
      </c>
      <c r="D14" s="359"/>
      <c r="E14" s="359"/>
      <c r="F14" s="492"/>
      <c r="G14" s="358"/>
      <c r="H14" s="468"/>
      <c r="I14" s="359"/>
      <c r="J14" s="492"/>
      <c r="K14" s="359"/>
      <c r="L14" s="468"/>
      <c r="M14" s="359"/>
      <c r="N14" s="492"/>
    </row>
    <row r="15" spans="1:14" x14ac:dyDescent="0.2">
      <c r="D15" s="359"/>
      <c r="E15" s="359"/>
      <c r="F15" s="358"/>
      <c r="G15" s="358"/>
      <c r="H15" s="468"/>
      <c r="I15" s="359"/>
      <c r="J15" s="359"/>
      <c r="K15" s="359"/>
      <c r="L15" s="468"/>
      <c r="M15" s="359"/>
      <c r="N15" s="359"/>
    </row>
    <row r="16" spans="1:14" x14ac:dyDescent="0.2">
      <c r="A16" s="7" t="s">
        <v>46</v>
      </c>
      <c r="B16" s="1" t="s">
        <v>39</v>
      </c>
      <c r="D16" s="359"/>
      <c r="E16" s="359"/>
      <c r="F16" s="492"/>
      <c r="G16" s="358"/>
      <c r="H16" s="468"/>
      <c r="I16" s="359"/>
      <c r="J16" s="492"/>
      <c r="K16" s="359"/>
      <c r="L16" s="468"/>
      <c r="M16" s="359"/>
      <c r="N16" s="492"/>
    </row>
    <row r="17" spans="1:14" x14ac:dyDescent="0.2">
      <c r="D17" s="359"/>
      <c r="E17" s="359"/>
      <c r="F17" s="360"/>
      <c r="G17" s="358"/>
      <c r="H17" s="468"/>
      <c r="I17" s="359"/>
      <c r="J17" s="359"/>
      <c r="K17" s="359"/>
      <c r="L17" s="468"/>
      <c r="M17" s="359"/>
      <c r="N17" s="359"/>
    </row>
    <row r="18" spans="1:14" x14ac:dyDescent="0.2">
      <c r="A18" s="11" t="s">
        <v>429</v>
      </c>
      <c r="B18" s="1" t="s">
        <v>430</v>
      </c>
      <c r="D18" s="359"/>
      <c r="E18" s="359"/>
      <c r="F18" s="362">
        <f>F8+F10+F12+F14+F16</f>
        <v>0</v>
      </c>
      <c r="G18" s="360"/>
      <c r="H18" s="469"/>
      <c r="I18" s="360"/>
      <c r="J18" s="362">
        <f>J8+J10+J12+J14+J16</f>
        <v>0</v>
      </c>
      <c r="K18" s="360"/>
      <c r="L18" s="469"/>
      <c r="M18" s="360"/>
      <c r="N18" s="362">
        <f>N8+N10+N12+N14+N16</f>
        <v>150</v>
      </c>
    </row>
    <row r="19" spans="1:14" x14ac:dyDescent="0.2">
      <c r="D19" s="359"/>
      <c r="E19" s="359"/>
      <c r="F19" s="358"/>
      <c r="G19" s="358"/>
      <c r="H19" s="468"/>
      <c r="I19" s="359"/>
      <c r="J19" s="359"/>
      <c r="K19" s="359"/>
      <c r="L19" s="468"/>
      <c r="M19" s="359"/>
      <c r="N19" s="359"/>
    </row>
    <row r="20" spans="1:14" x14ac:dyDescent="0.2">
      <c r="A20" s="7" t="s">
        <v>293</v>
      </c>
      <c r="B20" s="1" t="s">
        <v>625</v>
      </c>
      <c r="D20" s="359"/>
      <c r="E20" s="359"/>
      <c r="F20" s="358"/>
      <c r="G20" s="358"/>
      <c r="H20" s="468"/>
      <c r="I20" s="359"/>
      <c r="J20" s="359"/>
      <c r="K20" s="359"/>
      <c r="L20" s="468"/>
      <c r="M20" s="359"/>
      <c r="N20" s="359"/>
    </row>
    <row r="21" spans="1:14" x14ac:dyDescent="0.2">
      <c r="B21" s="1" t="s">
        <v>40</v>
      </c>
      <c r="D21" s="359"/>
      <c r="E21" s="359"/>
      <c r="F21" s="492"/>
      <c r="G21" s="358"/>
      <c r="H21" s="468"/>
      <c r="I21" s="359"/>
      <c r="J21" s="489"/>
      <c r="K21" s="359"/>
      <c r="L21" s="468"/>
      <c r="M21" s="359"/>
      <c r="N21" s="489"/>
    </row>
    <row r="22" spans="1:14" x14ac:dyDescent="0.2">
      <c r="D22" s="359"/>
      <c r="E22" s="359"/>
      <c r="F22" s="358"/>
      <c r="G22" s="358"/>
      <c r="H22" s="468"/>
      <c r="I22" s="359"/>
      <c r="J22" s="359"/>
      <c r="K22" s="359"/>
      <c r="L22" s="468"/>
      <c r="M22" s="359"/>
      <c r="N22" s="359"/>
    </row>
    <row r="23" spans="1:14" x14ac:dyDescent="0.2">
      <c r="A23" s="7" t="s">
        <v>306</v>
      </c>
      <c r="B23" s="1" t="s">
        <v>626</v>
      </c>
      <c r="D23" s="359"/>
      <c r="E23" s="359"/>
      <c r="F23" s="358"/>
      <c r="G23" s="358"/>
      <c r="H23" s="468"/>
      <c r="I23" s="359"/>
      <c r="J23" s="359"/>
      <c r="K23" s="359"/>
      <c r="L23" s="468"/>
      <c r="M23" s="359"/>
      <c r="N23" s="359"/>
    </row>
    <row r="24" spans="1:14" x14ac:dyDescent="0.2">
      <c r="B24" s="1" t="s">
        <v>41</v>
      </c>
      <c r="D24" s="359"/>
      <c r="E24" s="359"/>
      <c r="F24" s="492"/>
      <c r="G24" s="358"/>
      <c r="H24" s="468"/>
      <c r="I24" s="359"/>
      <c r="J24" s="489"/>
      <c r="K24" s="359"/>
      <c r="L24" s="468"/>
      <c r="M24" s="359"/>
      <c r="N24" s="489"/>
    </row>
    <row r="25" spans="1:14" x14ac:dyDescent="0.2">
      <c r="D25" s="359"/>
      <c r="E25" s="359"/>
      <c r="F25" s="358"/>
      <c r="G25" s="358"/>
      <c r="H25" s="468"/>
      <c r="I25" s="359"/>
      <c r="J25" s="359"/>
      <c r="K25" s="359"/>
      <c r="L25" s="468"/>
      <c r="M25" s="359"/>
      <c r="N25" s="359"/>
    </row>
    <row r="26" spans="1:14" x14ac:dyDescent="0.2">
      <c r="A26" s="7" t="s">
        <v>294</v>
      </c>
      <c r="B26" s="1" t="s">
        <v>431</v>
      </c>
      <c r="D26" s="359"/>
      <c r="E26" s="359"/>
      <c r="F26" s="362">
        <f>F18+F21-F24</f>
        <v>0</v>
      </c>
      <c r="G26" s="358"/>
      <c r="H26" s="468"/>
      <c r="I26" s="359"/>
      <c r="J26" s="362">
        <f>J18+J21-J24</f>
        <v>0</v>
      </c>
      <c r="K26" s="359"/>
      <c r="L26" s="468"/>
      <c r="M26" s="359"/>
      <c r="N26" s="362">
        <f>N18+N21-N24</f>
        <v>150</v>
      </c>
    </row>
    <row r="27" spans="1:14" x14ac:dyDescent="0.2">
      <c r="D27" s="359"/>
      <c r="E27" s="359"/>
      <c r="F27" s="360"/>
      <c r="G27" s="358"/>
      <c r="H27" s="468"/>
      <c r="I27" s="359"/>
      <c r="J27" s="361"/>
      <c r="K27" s="359"/>
      <c r="L27" s="468"/>
      <c r="M27" s="359"/>
      <c r="N27" s="361"/>
    </row>
    <row r="28" spans="1:14" x14ac:dyDescent="0.2">
      <c r="A28" s="7" t="s">
        <v>304</v>
      </c>
      <c r="B28" s="1" t="s">
        <v>432</v>
      </c>
      <c r="D28" s="359"/>
      <c r="E28" s="359"/>
      <c r="F28" s="360"/>
      <c r="G28" s="358"/>
      <c r="H28" s="468"/>
      <c r="I28" s="359"/>
      <c r="J28" s="361"/>
      <c r="K28" s="359"/>
      <c r="L28" s="468"/>
      <c r="M28" s="359"/>
      <c r="N28" s="493"/>
    </row>
    <row r="29" spans="1:14" ht="12.75" thickBot="1" x14ac:dyDescent="0.25">
      <c r="A29" s="13"/>
      <c r="B29" s="14"/>
      <c r="C29" s="14"/>
      <c r="D29" s="14"/>
      <c r="E29" s="14"/>
      <c r="F29" s="14"/>
      <c r="G29" s="14"/>
      <c r="H29" s="14"/>
      <c r="I29" s="14"/>
      <c r="J29" s="14"/>
      <c r="K29" s="14"/>
      <c r="L29" s="14"/>
      <c r="M29" s="14"/>
      <c r="N29" s="15"/>
    </row>
    <row r="30" spans="1:14" ht="12.75" thickTop="1" x14ac:dyDescent="0.2"/>
    <row r="31" spans="1:14" x14ac:dyDescent="0.2">
      <c r="A31" s="7" t="s">
        <v>297</v>
      </c>
      <c r="B31" s="16" t="str">
        <f>"Basic support per pupil amount, Year " &amp;PROPER(N5)</f>
        <v>Basic support per pupil amount, Year Ending 06/30/18</v>
      </c>
      <c r="C31" s="8"/>
      <c r="D31" s="8"/>
      <c r="E31" s="8"/>
      <c r="F31" s="8"/>
      <c r="G31" s="16"/>
      <c r="H31" s="8"/>
      <c r="I31" s="8"/>
      <c r="J31" s="82">
        <f>L53</f>
        <v>5658</v>
      </c>
      <c r="N31" s="12"/>
    </row>
    <row r="32" spans="1:14" x14ac:dyDescent="0.2">
      <c r="B32" s="16" t="s">
        <v>697</v>
      </c>
      <c r="C32" s="8"/>
      <c r="D32" s="8"/>
      <c r="E32" s="8"/>
      <c r="F32" s="8"/>
      <c r="G32" s="16"/>
      <c r="H32" s="8" t="s">
        <v>615</v>
      </c>
      <c r="I32" s="8"/>
      <c r="J32" s="17"/>
      <c r="L32" s="1" t="s">
        <v>454</v>
      </c>
      <c r="N32" s="12"/>
    </row>
    <row r="33" spans="2:17" ht="12.75" x14ac:dyDescent="0.2">
      <c r="B33" s="16"/>
      <c r="C33" s="8"/>
      <c r="D33" s="8"/>
      <c r="E33" s="8"/>
      <c r="G33" s="16"/>
      <c r="H33" s="8" t="s">
        <v>698</v>
      </c>
      <c r="I33" s="8"/>
      <c r="J33" s="17"/>
      <c r="N33" s="18" t="s">
        <v>459</v>
      </c>
      <c r="Q33"/>
    </row>
    <row r="34" spans="2:17" ht="12.75" x14ac:dyDescent="0.2">
      <c r="C34" s="8"/>
      <c r="D34" s="19" t="s">
        <v>65</v>
      </c>
      <c r="E34" s="20"/>
      <c r="F34" s="8">
        <v>2017</v>
      </c>
      <c r="G34" s="21"/>
      <c r="H34" s="556" t="s">
        <v>656</v>
      </c>
      <c r="I34" s="20"/>
      <c r="J34" s="22" t="s">
        <v>430</v>
      </c>
      <c r="N34" s="18" t="s">
        <v>627</v>
      </c>
      <c r="Q34"/>
    </row>
    <row r="35" spans="2:17" ht="15.75" x14ac:dyDescent="0.25">
      <c r="B35" s="16"/>
      <c r="C35" s="8"/>
      <c r="D35" s="23" t="s">
        <v>435</v>
      </c>
      <c r="E35" s="8"/>
      <c r="F35" s="495">
        <v>6996</v>
      </c>
      <c r="G35" s="16"/>
      <c r="H35" s="494"/>
      <c r="I35" s="8"/>
      <c r="J35" s="17">
        <f>F35*H35</f>
        <v>0</v>
      </c>
      <c r="N35" s="571">
        <v>1095.9837681887416</v>
      </c>
      <c r="Q35"/>
    </row>
    <row r="36" spans="2:17" ht="15.75" x14ac:dyDescent="0.25">
      <c r="B36" s="16"/>
      <c r="C36" s="8"/>
      <c r="D36" s="23" t="s">
        <v>436</v>
      </c>
      <c r="E36" s="8"/>
      <c r="F36" s="495">
        <v>6744</v>
      </c>
      <c r="G36" s="16"/>
      <c r="H36" s="494"/>
      <c r="I36" s="8"/>
      <c r="J36" s="17">
        <f t="shared" ref="J36:J51" si="0">F36*H36</f>
        <v>0</v>
      </c>
      <c r="N36" s="571">
        <v>1318.2497232851217</v>
      </c>
      <c r="Q36"/>
    </row>
    <row r="37" spans="2:17" ht="15.75" x14ac:dyDescent="0.25">
      <c r="B37" s="16"/>
      <c r="C37" s="8"/>
      <c r="D37" s="23" t="s">
        <v>437</v>
      </c>
      <c r="E37" s="8"/>
      <c r="F37" s="495">
        <v>5574</v>
      </c>
      <c r="G37" s="16"/>
      <c r="H37" s="494"/>
      <c r="I37" s="8"/>
      <c r="J37" s="17">
        <f t="shared" si="0"/>
        <v>0</v>
      </c>
      <c r="N37" s="571">
        <v>1060.9424918514374</v>
      </c>
      <c r="Q37"/>
    </row>
    <row r="38" spans="2:17" ht="15.75" x14ac:dyDescent="0.25">
      <c r="B38" s="16"/>
      <c r="C38" s="8"/>
      <c r="D38" s="23" t="s">
        <v>438</v>
      </c>
      <c r="E38" s="8"/>
      <c r="F38" s="495">
        <v>6051</v>
      </c>
      <c r="G38" s="16"/>
      <c r="H38" s="494"/>
      <c r="I38" s="8"/>
      <c r="J38" s="17">
        <f t="shared" si="0"/>
        <v>0</v>
      </c>
      <c r="N38" s="571">
        <v>2734.6699379890242</v>
      </c>
      <c r="Q38"/>
    </row>
    <row r="39" spans="2:17" ht="15.75" x14ac:dyDescent="0.25">
      <c r="B39" s="16"/>
      <c r="C39" s="8"/>
      <c r="D39" s="23" t="s">
        <v>439</v>
      </c>
      <c r="E39" s="8"/>
      <c r="F39" s="495">
        <v>7589</v>
      </c>
      <c r="G39" s="16"/>
      <c r="H39" s="494"/>
      <c r="I39" s="8"/>
      <c r="J39" s="17">
        <f t="shared" si="0"/>
        <v>0</v>
      </c>
      <c r="N39" s="571">
        <v>1425.6390267505874</v>
      </c>
      <c r="Q39"/>
    </row>
    <row r="40" spans="2:17" ht="15.75" x14ac:dyDescent="0.25">
      <c r="B40" s="16"/>
      <c r="C40" s="8"/>
      <c r="D40" s="23" t="s">
        <v>440</v>
      </c>
      <c r="E40" s="8"/>
      <c r="F40" s="495">
        <v>24283</v>
      </c>
      <c r="G40" s="16"/>
      <c r="H40" s="494"/>
      <c r="I40" s="8"/>
      <c r="J40" s="17">
        <f t="shared" si="0"/>
        <v>0</v>
      </c>
      <c r="N40" s="571">
        <v>6025.6786817325792</v>
      </c>
      <c r="Q40"/>
    </row>
    <row r="41" spans="2:17" ht="15.75" x14ac:dyDescent="0.25">
      <c r="B41" s="16"/>
      <c r="C41" s="8"/>
      <c r="D41" s="23" t="s">
        <v>441</v>
      </c>
      <c r="E41" s="8"/>
      <c r="F41" s="495">
        <v>12140</v>
      </c>
      <c r="G41" s="16"/>
      <c r="H41" s="494"/>
      <c r="I41" s="8"/>
      <c r="J41" s="17">
        <f t="shared" si="0"/>
        <v>0</v>
      </c>
      <c r="N41" s="571">
        <v>26315.314237301813</v>
      </c>
      <c r="Q41"/>
    </row>
    <row r="42" spans="2:17" ht="15.75" x14ac:dyDescent="0.25">
      <c r="B42" s="16"/>
      <c r="C42" s="8"/>
      <c r="D42" s="23" t="s">
        <v>442</v>
      </c>
      <c r="E42" s="8"/>
      <c r="F42" s="495">
        <v>6719</v>
      </c>
      <c r="G42" s="16"/>
      <c r="H42" s="494"/>
      <c r="I42" s="8"/>
      <c r="J42" s="17">
        <f t="shared" si="0"/>
        <v>0</v>
      </c>
      <c r="N42" s="571">
        <v>2455.2516959530089</v>
      </c>
      <c r="Q42"/>
    </row>
    <row r="43" spans="2:17" ht="15.75" x14ac:dyDescent="0.25">
      <c r="B43" s="16"/>
      <c r="C43" s="8"/>
      <c r="D43" s="23" t="s">
        <v>443</v>
      </c>
      <c r="E43" s="8"/>
      <c r="F43" s="495">
        <v>4883</v>
      </c>
      <c r="G43" s="16"/>
      <c r="H43" s="494"/>
      <c r="I43" s="8"/>
      <c r="J43" s="17">
        <f t="shared" si="0"/>
        <v>0</v>
      </c>
      <c r="N43" s="571">
        <v>6385.058579276154</v>
      </c>
      <c r="Q43"/>
    </row>
    <row r="44" spans="2:17" ht="15.75" x14ac:dyDescent="0.25">
      <c r="B44" s="16"/>
      <c r="C44" s="8"/>
      <c r="D44" s="23" t="s">
        <v>444</v>
      </c>
      <c r="E44" s="8"/>
      <c r="F44" s="495">
        <v>10689</v>
      </c>
      <c r="G44" s="16"/>
      <c r="H44" s="494"/>
      <c r="I44" s="8"/>
      <c r="J44" s="17">
        <f t="shared" si="0"/>
        <v>0</v>
      </c>
      <c r="N44" s="571">
        <v>1467.8299963275156</v>
      </c>
      <c r="Q44"/>
    </row>
    <row r="45" spans="2:17" ht="15.75" x14ac:dyDescent="0.25">
      <c r="B45" s="16"/>
      <c r="C45" s="8"/>
      <c r="D45" s="23" t="s">
        <v>445</v>
      </c>
      <c r="E45" s="8"/>
      <c r="F45" s="495">
        <v>7316</v>
      </c>
      <c r="G45" s="16"/>
      <c r="H45" s="494"/>
      <c r="I45" s="8"/>
      <c r="J45" s="17">
        <f t="shared" si="0"/>
        <v>0</v>
      </c>
      <c r="N45" s="571">
        <v>975.81168363042377</v>
      </c>
      <c r="Q45"/>
    </row>
    <row r="46" spans="2:17" ht="15.75" x14ac:dyDescent="0.25">
      <c r="B46" s="16"/>
      <c r="C46" s="8"/>
      <c r="D46" s="23" t="s">
        <v>446</v>
      </c>
      <c r="E46" s="8"/>
      <c r="F46" s="495">
        <v>9060</v>
      </c>
      <c r="G46" s="16"/>
      <c r="H46" s="494"/>
      <c r="I46" s="8"/>
      <c r="J46" s="17">
        <f t="shared" si="0"/>
        <v>0</v>
      </c>
      <c r="N46" s="571">
        <v>1965.7339118253346</v>
      </c>
      <c r="Q46"/>
    </row>
    <row r="47" spans="2:17" ht="15.75" x14ac:dyDescent="0.25">
      <c r="B47" s="16"/>
      <c r="C47" s="8"/>
      <c r="D47" s="23" t="s">
        <v>447</v>
      </c>
      <c r="E47" s="8"/>
      <c r="F47" s="495">
        <v>7856</v>
      </c>
      <c r="G47" s="16"/>
      <c r="H47" s="494"/>
      <c r="I47" s="8"/>
      <c r="J47" s="17">
        <f t="shared" si="0"/>
        <v>0</v>
      </c>
      <c r="N47" s="571">
        <v>1570.937123720108</v>
      </c>
      <c r="Q47"/>
    </row>
    <row r="48" spans="2:17" ht="15.75" x14ac:dyDescent="0.25">
      <c r="B48" s="16"/>
      <c r="C48" s="8"/>
      <c r="D48" s="23" t="s">
        <v>448</v>
      </c>
      <c r="E48" s="8"/>
      <c r="F48" s="495">
        <v>9079</v>
      </c>
      <c r="G48" s="16"/>
      <c r="H48" s="494"/>
      <c r="I48" s="8"/>
      <c r="J48" s="17">
        <f t="shared" si="0"/>
        <v>0</v>
      </c>
      <c r="N48" s="571">
        <v>3419.3354861512748</v>
      </c>
      <c r="Q48"/>
    </row>
    <row r="49" spans="1:17" ht="15.75" x14ac:dyDescent="0.25">
      <c r="B49" s="16"/>
      <c r="C49" s="8"/>
      <c r="D49" s="23" t="s">
        <v>449</v>
      </c>
      <c r="E49" s="8"/>
      <c r="F49" s="495">
        <v>8053</v>
      </c>
      <c r="G49" s="16"/>
      <c r="H49" s="494"/>
      <c r="I49" s="8"/>
      <c r="J49" s="17">
        <f t="shared" si="0"/>
        <v>0</v>
      </c>
      <c r="N49" s="571">
        <v>6652.9799950644083</v>
      </c>
      <c r="Q49"/>
    </row>
    <row r="50" spans="1:17" ht="15.75" x14ac:dyDescent="0.25">
      <c r="B50" s="16"/>
      <c r="C50" s="8"/>
      <c r="D50" s="23" t="s">
        <v>450</v>
      </c>
      <c r="E50" s="8"/>
      <c r="F50" s="495">
        <v>5658</v>
      </c>
      <c r="G50" s="16"/>
      <c r="H50" s="494">
        <v>150</v>
      </c>
      <c r="I50" s="8"/>
      <c r="J50" s="17">
        <f t="shared" si="0"/>
        <v>848700</v>
      </c>
      <c r="N50" s="571">
        <v>1284.4093273057113</v>
      </c>
      <c r="Q50"/>
    </row>
    <row r="51" spans="1:17" ht="15.75" x14ac:dyDescent="0.25">
      <c r="B51" s="16"/>
      <c r="C51" s="8"/>
      <c r="D51" s="23" t="s">
        <v>451</v>
      </c>
      <c r="E51" s="8"/>
      <c r="F51" s="495">
        <v>7849</v>
      </c>
      <c r="G51" s="16"/>
      <c r="H51" s="494"/>
      <c r="I51" s="8"/>
      <c r="J51" s="17">
        <f t="shared" si="0"/>
        <v>0</v>
      </c>
      <c r="N51" s="571">
        <v>479.63033631073654</v>
      </c>
      <c r="Q51"/>
    </row>
    <row r="52" spans="1:17" ht="12.75" x14ac:dyDescent="0.2">
      <c r="B52" s="16"/>
      <c r="C52" s="8"/>
      <c r="D52" s="23"/>
      <c r="E52" s="8"/>
      <c r="F52" s="8" t="s">
        <v>253</v>
      </c>
      <c r="G52" s="16"/>
      <c r="H52" s="24"/>
      <c r="I52" s="8"/>
      <c r="J52" s="17"/>
      <c r="N52" s="12"/>
      <c r="Q52"/>
    </row>
    <row r="53" spans="1:17" ht="12.75" x14ac:dyDescent="0.2">
      <c r="B53" s="16"/>
      <c r="C53" s="8"/>
      <c r="D53" s="23" t="s">
        <v>452</v>
      </c>
      <c r="E53" s="8"/>
      <c r="G53" s="23"/>
      <c r="H53" s="363">
        <f>SUM(H35:H51)</f>
        <v>150</v>
      </c>
      <c r="I53" s="8"/>
      <c r="J53" s="17">
        <f>SUM(J35:J52)</f>
        <v>848700</v>
      </c>
      <c r="L53" s="25">
        <f>J53/H53</f>
        <v>5658</v>
      </c>
      <c r="N53" s="12"/>
      <c r="Q53"/>
    </row>
    <row r="54" spans="1:17" ht="12.75" x14ac:dyDescent="0.2">
      <c r="Q54"/>
    </row>
    <row r="55" spans="1:17" ht="12.75" x14ac:dyDescent="0.2">
      <c r="A55" s="7" t="s">
        <v>295</v>
      </c>
      <c r="B55" s="1" t="s">
        <v>458</v>
      </c>
      <c r="J55" s="496">
        <f>N50</f>
        <v>1284.4093273057113</v>
      </c>
      <c r="Q55"/>
    </row>
    <row r="56" spans="1:17" x14ac:dyDescent="0.2">
      <c r="B56" s="1" t="s">
        <v>457</v>
      </c>
      <c r="Q56" s="500"/>
    </row>
    <row r="57" spans="1:17" x14ac:dyDescent="0.2">
      <c r="L57" s="1" t="s">
        <v>455</v>
      </c>
      <c r="N57" s="1" t="s">
        <v>456</v>
      </c>
    </row>
    <row r="58" spans="1:17" x14ac:dyDescent="0.2">
      <c r="A58" s="7" t="s">
        <v>298</v>
      </c>
      <c r="B58" s="1" t="s">
        <v>522</v>
      </c>
      <c r="K58" s="12"/>
      <c r="L58" s="26">
        <f>N26*(J31+J55)</f>
        <v>1041361.3990958567</v>
      </c>
      <c r="N58" s="27">
        <f>N28*(J31+J55)</f>
        <v>0</v>
      </c>
    </row>
    <row r="59" spans="1:17" x14ac:dyDescent="0.2">
      <c r="K59" s="12"/>
      <c r="L59" s="28"/>
      <c r="N59" s="12"/>
    </row>
    <row r="60" spans="1:17" ht="12.75" customHeight="1" x14ac:dyDescent="0.2">
      <c r="A60" s="7" t="s">
        <v>299</v>
      </c>
      <c r="B60" s="1" t="s">
        <v>699</v>
      </c>
      <c r="H60" s="572">
        <f>1250*(0.1*H50)</f>
        <v>18750</v>
      </c>
    </row>
    <row r="61" spans="1:17" x14ac:dyDescent="0.2">
      <c r="H61" s="61"/>
      <c r="L61" s="60">
        <f>H60</f>
        <v>18750</v>
      </c>
      <c r="N61" s="12"/>
    </row>
    <row r="62" spans="1:17" x14ac:dyDescent="0.2">
      <c r="H62" s="61"/>
      <c r="L62" s="62"/>
      <c r="N62" s="12"/>
    </row>
    <row r="63" spans="1:17" x14ac:dyDescent="0.2">
      <c r="L63" s="8" t="s">
        <v>523</v>
      </c>
      <c r="M63" s="8"/>
      <c r="N63" s="8" t="s">
        <v>432</v>
      </c>
    </row>
    <row r="64" spans="1:17" x14ac:dyDescent="0.2">
      <c r="A64" s="7" t="s">
        <v>433</v>
      </c>
      <c r="B64" s="1" t="s">
        <v>434</v>
      </c>
      <c r="L64" s="59">
        <f>L58+L61</f>
        <v>1060111.3990958566</v>
      </c>
      <c r="M64" s="23"/>
      <c r="N64" s="59">
        <f>N58+L61</f>
        <v>18750</v>
      </c>
    </row>
    <row r="65" spans="1:14" ht="12.75" thickBot="1" x14ac:dyDescent="0.25">
      <c r="A65" s="13"/>
      <c r="B65" s="14"/>
      <c r="C65" s="14"/>
      <c r="D65" s="14"/>
      <c r="E65" s="14"/>
      <c r="F65" s="14"/>
      <c r="G65" s="14"/>
      <c r="H65" s="14"/>
      <c r="I65" s="14"/>
      <c r="J65" s="14"/>
      <c r="K65" s="14"/>
      <c r="L65" s="14"/>
      <c r="M65" s="14"/>
      <c r="N65" s="14"/>
    </row>
    <row r="66" spans="1:14" ht="12.75" thickTop="1" x14ac:dyDescent="0.2"/>
    <row r="68" spans="1:14" ht="12.75" customHeight="1" x14ac:dyDescent="0.2">
      <c r="A68" s="7" t="str">
        <f>"Fiscal Year "&amp;TEXT('Form 1 Cover'!D138, "yy")</f>
        <v>Fiscal Year 2017-2018</v>
      </c>
      <c r="E68" s="23" t="s">
        <v>453</v>
      </c>
      <c r="F68" s="621" t="str">
        <f>'Form 1 Cover'!B21</f>
        <v>Doral Academy of Northern Nevada</v>
      </c>
      <c r="G68" s="621"/>
      <c r="H68" s="621"/>
      <c r="I68" s="621"/>
      <c r="J68" s="621"/>
    </row>
    <row r="70" spans="1:14" ht="12.75" x14ac:dyDescent="0.2">
      <c r="A70" s="29" t="s">
        <v>468</v>
      </c>
      <c r="N70" s="30">
        <f>'Form 1 Cover'!$D$147</f>
        <v>42787</v>
      </c>
    </row>
  </sheetData>
  <sheetProtection sheet="1" objects="1" scenarios="1"/>
  <phoneticPr fontId="0" type="noConversion"/>
  <pageMargins left="0.55000000000000004" right="0" top="0.75" bottom="0.25" header="0.5" footer="0"/>
  <pageSetup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8"/>
  <sheetViews>
    <sheetView topLeftCell="A46" zoomScaleNormal="100" workbookViewId="0">
      <selection activeCell="G46" sqref="G46"/>
    </sheetView>
  </sheetViews>
  <sheetFormatPr defaultColWidth="9.140625" defaultRowHeight="14.25" x14ac:dyDescent="0.2"/>
  <cols>
    <col min="1" max="1" width="1.42578125" style="107" customWidth="1"/>
    <col min="2" max="2" width="6.42578125" style="107" customWidth="1"/>
    <col min="3" max="3" width="40" style="38" customWidth="1"/>
    <col min="4" max="5" width="15.7109375" style="38" customWidth="1"/>
    <col min="6" max="6" width="15.140625" style="38" customWidth="1"/>
    <col min="7" max="8" width="16.42578125" style="38" customWidth="1"/>
    <col min="9" max="10" width="9.140625" style="38"/>
    <col min="11" max="11" width="5.42578125" style="38" customWidth="1"/>
    <col min="12" max="16384" width="9.140625" style="38"/>
  </cols>
  <sheetData>
    <row r="1" spans="1:8" x14ac:dyDescent="0.2">
      <c r="A1" s="399" t="s">
        <v>460</v>
      </c>
      <c r="B1" s="83"/>
      <c r="C1" s="84"/>
      <c r="D1" s="85">
        <v>-1</v>
      </c>
      <c r="E1" s="86">
        <v>-2</v>
      </c>
      <c r="F1" s="87">
        <v>-3</v>
      </c>
      <c r="G1" s="86">
        <v>-4</v>
      </c>
      <c r="H1" s="86">
        <v>-4</v>
      </c>
    </row>
    <row r="2" spans="1:8" ht="15" thickBot="1" x14ac:dyDescent="0.25">
      <c r="A2" s="415"/>
      <c r="B2" s="88" t="s">
        <v>253</v>
      </c>
      <c r="C2" s="47"/>
      <c r="D2" s="147"/>
      <c r="E2" s="48" t="s">
        <v>33</v>
      </c>
      <c r="F2" s="622" t="str">
        <f>"BUDGET YEAR ENDING "&amp;TEXT('Form 1 Cover'!D140, "MM/DD/YY")</f>
        <v>BUDGET YEAR ENDING 06/30/18</v>
      </c>
      <c r="G2" s="623"/>
      <c r="H2" s="624"/>
    </row>
    <row r="3" spans="1:8" s="93" customFormat="1" ht="15.75" customHeight="1" thickBot="1" x14ac:dyDescent="0.3">
      <c r="B3" s="497" t="str">
        <f>'Form 1 Cover'!B21</f>
        <v>Doral Academy of Northern Nevada</v>
      </c>
      <c r="C3" s="498"/>
      <c r="D3" s="91" t="s">
        <v>285</v>
      </c>
      <c r="E3" s="91" t="s">
        <v>287</v>
      </c>
      <c r="F3" s="92"/>
      <c r="G3" s="124"/>
      <c r="H3" s="91" t="s">
        <v>630</v>
      </c>
    </row>
    <row r="4" spans="1:8" s="93" customFormat="1" ht="15.75" customHeight="1" x14ac:dyDescent="0.2">
      <c r="A4" s="412"/>
      <c r="B4" s="578"/>
      <c r="C4" s="579" t="s">
        <v>197</v>
      </c>
      <c r="D4" s="94" t="s">
        <v>286</v>
      </c>
      <c r="E4" s="91" t="s">
        <v>286</v>
      </c>
      <c r="F4" s="94" t="s">
        <v>288</v>
      </c>
      <c r="G4" s="91" t="s">
        <v>112</v>
      </c>
      <c r="H4" s="91" t="s">
        <v>112</v>
      </c>
    </row>
    <row r="5" spans="1:8" s="93" customFormat="1" ht="15" customHeight="1" x14ac:dyDescent="0.2">
      <c r="A5" s="413"/>
      <c r="B5" s="580"/>
      <c r="C5" s="581"/>
      <c r="D5" s="408">
        <f>'Form 1 Cover'!D131</f>
        <v>42551</v>
      </c>
      <c r="E5" s="96">
        <f>'Form 1 Cover'!D135</f>
        <v>42916</v>
      </c>
      <c r="F5" s="97" t="s">
        <v>289</v>
      </c>
      <c r="G5" s="165" t="s">
        <v>289</v>
      </c>
      <c r="H5" s="165" t="s">
        <v>289</v>
      </c>
    </row>
    <row r="6" spans="1:8" ht="21" customHeight="1" x14ac:dyDescent="0.25">
      <c r="A6" s="387" t="s">
        <v>178</v>
      </c>
      <c r="B6" s="98"/>
      <c r="C6" s="99" t="s">
        <v>203</v>
      </c>
      <c r="D6" s="409"/>
      <c r="E6" s="100"/>
      <c r="F6" s="100"/>
      <c r="G6" s="100"/>
      <c r="H6" s="100"/>
    </row>
    <row r="7" spans="1:8" x14ac:dyDescent="0.2">
      <c r="A7" s="117" t="s">
        <v>204</v>
      </c>
      <c r="B7" s="102"/>
      <c r="C7" s="51" t="s">
        <v>205</v>
      </c>
      <c r="D7" s="501"/>
      <c r="E7" s="504"/>
      <c r="F7" s="504"/>
      <c r="G7" s="504"/>
      <c r="H7" s="504"/>
    </row>
    <row r="8" spans="1:8" x14ac:dyDescent="0.2">
      <c r="A8" s="389"/>
      <c r="B8" s="102" t="s">
        <v>130</v>
      </c>
      <c r="C8" s="51" t="s">
        <v>310</v>
      </c>
      <c r="D8" s="505"/>
      <c r="E8" s="506"/>
      <c r="F8" s="506"/>
      <c r="G8" s="506"/>
      <c r="H8" s="506"/>
    </row>
    <row r="9" spans="1:8" x14ac:dyDescent="0.2">
      <c r="A9" s="389"/>
      <c r="B9" s="102" t="s">
        <v>206</v>
      </c>
      <c r="C9" s="51" t="s">
        <v>207</v>
      </c>
      <c r="D9" s="505"/>
      <c r="E9" s="506"/>
      <c r="F9" s="506"/>
      <c r="G9" s="506"/>
      <c r="H9" s="506"/>
    </row>
    <row r="10" spans="1:8" x14ac:dyDescent="0.2">
      <c r="A10" s="389"/>
      <c r="B10" s="102" t="s">
        <v>208</v>
      </c>
      <c r="C10" s="51" t="s">
        <v>311</v>
      </c>
      <c r="D10" s="505"/>
      <c r="E10" s="506"/>
      <c r="F10" s="506"/>
      <c r="G10" s="506"/>
      <c r="H10" s="506"/>
    </row>
    <row r="11" spans="1:8" x14ac:dyDescent="0.2">
      <c r="A11" s="389"/>
      <c r="B11" s="102" t="s">
        <v>209</v>
      </c>
      <c r="C11" s="51" t="s">
        <v>312</v>
      </c>
      <c r="D11" s="505"/>
      <c r="E11" s="506"/>
      <c r="F11" s="506"/>
      <c r="G11" s="506"/>
      <c r="H11" s="506"/>
    </row>
    <row r="12" spans="1:8" x14ac:dyDescent="0.2">
      <c r="A12" s="389"/>
      <c r="B12" s="102" t="s">
        <v>313</v>
      </c>
      <c r="C12" s="51" t="s">
        <v>314</v>
      </c>
      <c r="D12" s="505"/>
      <c r="E12" s="506"/>
      <c r="F12" s="506"/>
      <c r="G12" s="506"/>
      <c r="H12" s="506"/>
    </row>
    <row r="13" spans="1:8" x14ac:dyDescent="0.2">
      <c r="A13" s="389"/>
      <c r="B13" s="102" t="s">
        <v>131</v>
      </c>
      <c r="C13" s="51" t="s">
        <v>89</v>
      </c>
      <c r="D13" s="505"/>
      <c r="E13" s="506"/>
      <c r="F13" s="506"/>
      <c r="G13" s="506"/>
      <c r="H13" s="506"/>
    </row>
    <row r="14" spans="1:8" ht="25.5" customHeight="1" x14ac:dyDescent="0.2">
      <c r="A14" s="389" t="s">
        <v>210</v>
      </c>
      <c r="B14" s="101"/>
      <c r="C14" s="105" t="s">
        <v>315</v>
      </c>
      <c r="D14" s="505"/>
      <c r="E14" s="506"/>
      <c r="F14" s="506"/>
      <c r="G14" s="506"/>
      <c r="H14" s="506"/>
    </row>
    <row r="15" spans="1:8" x14ac:dyDescent="0.2">
      <c r="A15" s="389" t="s">
        <v>211</v>
      </c>
      <c r="B15" s="102"/>
      <c r="C15" s="51" t="s">
        <v>212</v>
      </c>
      <c r="D15" s="505"/>
      <c r="E15" s="506"/>
      <c r="F15" s="506"/>
      <c r="G15" s="506"/>
      <c r="H15" s="506"/>
    </row>
    <row r="16" spans="1:8" x14ac:dyDescent="0.2">
      <c r="A16" s="389"/>
      <c r="B16" s="102" t="s">
        <v>213</v>
      </c>
      <c r="C16" s="51" t="s">
        <v>316</v>
      </c>
      <c r="D16" s="505"/>
      <c r="E16" s="506"/>
      <c r="F16" s="506"/>
      <c r="G16" s="506"/>
      <c r="H16" s="506"/>
    </row>
    <row r="17" spans="1:8" x14ac:dyDescent="0.2">
      <c r="A17" s="389"/>
      <c r="B17" s="102" t="s">
        <v>214</v>
      </c>
      <c r="C17" s="51" t="s">
        <v>317</v>
      </c>
      <c r="D17" s="505"/>
      <c r="E17" s="506"/>
      <c r="F17" s="506"/>
      <c r="G17" s="506"/>
      <c r="H17" s="506"/>
    </row>
    <row r="18" spans="1:8" x14ac:dyDescent="0.2">
      <c r="A18" s="389"/>
      <c r="B18" s="102" t="s">
        <v>215</v>
      </c>
      <c r="C18" s="51" t="s">
        <v>318</v>
      </c>
      <c r="D18" s="505"/>
      <c r="E18" s="506"/>
      <c r="F18" s="506"/>
      <c r="G18" s="506"/>
      <c r="H18" s="506"/>
    </row>
    <row r="19" spans="1:8" x14ac:dyDescent="0.2">
      <c r="A19" s="389" t="s">
        <v>216</v>
      </c>
      <c r="B19" s="102"/>
      <c r="C19" s="51" t="s">
        <v>217</v>
      </c>
      <c r="D19" s="505"/>
      <c r="E19" s="506"/>
      <c r="F19" s="506"/>
      <c r="G19" s="506"/>
      <c r="H19" s="506"/>
    </row>
    <row r="20" spans="1:8" x14ac:dyDescent="0.2">
      <c r="A20" s="389"/>
      <c r="B20" s="102" t="s">
        <v>218</v>
      </c>
      <c r="C20" s="51" t="s">
        <v>319</v>
      </c>
      <c r="D20" s="505"/>
      <c r="E20" s="506"/>
      <c r="F20" s="506"/>
      <c r="G20" s="506"/>
      <c r="H20" s="506"/>
    </row>
    <row r="21" spans="1:8" x14ac:dyDescent="0.2">
      <c r="A21" s="389"/>
      <c r="B21" s="102" t="s">
        <v>219</v>
      </c>
      <c r="C21" s="51" t="s">
        <v>322</v>
      </c>
      <c r="D21" s="505"/>
      <c r="E21" s="506"/>
      <c r="F21" s="506"/>
      <c r="G21" s="506"/>
      <c r="H21" s="506"/>
    </row>
    <row r="22" spans="1:8" x14ac:dyDescent="0.2">
      <c r="A22" s="389"/>
      <c r="B22" s="102" t="s">
        <v>320</v>
      </c>
      <c r="C22" s="51" t="s">
        <v>323</v>
      </c>
      <c r="D22" s="505"/>
      <c r="E22" s="506"/>
      <c r="F22" s="506"/>
      <c r="G22" s="506"/>
      <c r="H22" s="506"/>
    </row>
    <row r="23" spans="1:8" x14ac:dyDescent="0.2">
      <c r="A23" s="389"/>
      <c r="B23" s="102" t="s">
        <v>321</v>
      </c>
      <c r="C23" s="51" t="s">
        <v>324</v>
      </c>
      <c r="D23" s="505"/>
      <c r="E23" s="506"/>
      <c r="F23" s="506"/>
      <c r="G23" s="506"/>
      <c r="H23" s="506"/>
    </row>
    <row r="24" spans="1:8" x14ac:dyDescent="0.2">
      <c r="A24" s="389" t="s">
        <v>91</v>
      </c>
      <c r="B24" s="102"/>
      <c r="C24" s="51" t="s">
        <v>325</v>
      </c>
      <c r="D24" s="505"/>
      <c r="E24" s="506"/>
      <c r="F24" s="506"/>
      <c r="G24" s="506"/>
      <c r="H24" s="506"/>
    </row>
    <row r="25" spans="1:8" x14ac:dyDescent="0.2">
      <c r="A25" s="389" t="s">
        <v>81</v>
      </c>
      <c r="B25" s="102"/>
      <c r="C25" s="51" t="s">
        <v>326</v>
      </c>
      <c r="D25" s="505"/>
      <c r="E25" s="506"/>
      <c r="F25" s="506"/>
      <c r="G25" s="506"/>
      <c r="H25" s="506"/>
    </row>
    <row r="26" spans="1:8" x14ac:dyDescent="0.2">
      <c r="A26" s="389"/>
      <c r="B26" s="102" t="s">
        <v>220</v>
      </c>
      <c r="C26" s="51" t="s">
        <v>327</v>
      </c>
      <c r="D26" s="505"/>
      <c r="E26" s="506"/>
      <c r="F26" s="506"/>
      <c r="G26" s="506"/>
      <c r="H26" s="506"/>
    </row>
    <row r="27" spans="1:8" x14ac:dyDescent="0.2">
      <c r="A27" s="389"/>
      <c r="B27" s="102" t="s">
        <v>221</v>
      </c>
      <c r="C27" s="51" t="s">
        <v>328</v>
      </c>
      <c r="D27" s="505"/>
      <c r="E27" s="506"/>
      <c r="F27" s="506"/>
      <c r="G27" s="506"/>
      <c r="H27" s="506"/>
    </row>
    <row r="28" spans="1:8" x14ac:dyDescent="0.2">
      <c r="A28" s="389"/>
      <c r="B28" s="102" t="s">
        <v>222</v>
      </c>
      <c r="C28" s="51" t="s">
        <v>329</v>
      </c>
      <c r="D28" s="505"/>
      <c r="E28" s="506"/>
      <c r="F28" s="506"/>
      <c r="G28" s="506"/>
      <c r="H28" s="506"/>
    </row>
    <row r="29" spans="1:8" x14ac:dyDescent="0.2">
      <c r="A29" s="389"/>
      <c r="B29" s="102" t="s">
        <v>330</v>
      </c>
      <c r="C29" s="51" t="s">
        <v>331</v>
      </c>
      <c r="D29" s="505"/>
      <c r="E29" s="506"/>
      <c r="F29" s="506"/>
      <c r="G29" s="506"/>
      <c r="H29" s="506"/>
    </row>
    <row r="30" spans="1:8" x14ac:dyDescent="0.2">
      <c r="A30" s="117" t="s">
        <v>223</v>
      </c>
      <c r="B30" s="102"/>
      <c r="C30" s="51" t="s">
        <v>332</v>
      </c>
      <c r="D30" s="505"/>
      <c r="E30" s="506"/>
      <c r="F30" s="506"/>
      <c r="G30" s="506"/>
      <c r="H30" s="506"/>
    </row>
    <row r="31" spans="1:8" x14ac:dyDescent="0.2">
      <c r="A31" s="117" t="s">
        <v>224</v>
      </c>
      <c r="B31" s="102"/>
      <c r="C31" s="51" t="s">
        <v>225</v>
      </c>
      <c r="D31" s="505"/>
      <c r="E31" s="506"/>
      <c r="F31" s="506"/>
      <c r="G31" s="506"/>
      <c r="H31" s="506"/>
    </row>
    <row r="32" spans="1:8" x14ac:dyDescent="0.2">
      <c r="A32" s="117" t="s">
        <v>226</v>
      </c>
      <c r="B32" s="102"/>
      <c r="C32" s="51" t="s">
        <v>227</v>
      </c>
      <c r="D32" s="505"/>
      <c r="E32" s="506"/>
      <c r="F32" s="506"/>
      <c r="G32" s="506"/>
      <c r="H32" s="506"/>
    </row>
    <row r="33" spans="1:8" x14ac:dyDescent="0.2">
      <c r="A33" s="389"/>
      <c r="B33" s="102" t="s">
        <v>228</v>
      </c>
      <c r="C33" s="51" t="s">
        <v>229</v>
      </c>
      <c r="D33" s="505"/>
      <c r="E33" s="506"/>
      <c r="F33" s="506"/>
      <c r="G33" s="506"/>
      <c r="H33" s="506"/>
    </row>
    <row r="34" spans="1:8" x14ac:dyDescent="0.2">
      <c r="A34" s="117"/>
      <c r="B34" s="101" t="s">
        <v>230</v>
      </c>
      <c r="C34" s="106" t="s">
        <v>231</v>
      </c>
      <c r="D34" s="501"/>
      <c r="E34" s="504"/>
      <c r="F34" s="504"/>
      <c r="G34" s="504"/>
      <c r="H34" s="504"/>
    </row>
    <row r="35" spans="1:8" x14ac:dyDescent="0.2">
      <c r="A35" s="117"/>
      <c r="B35" s="102" t="s">
        <v>334</v>
      </c>
      <c r="C35" s="51" t="s">
        <v>335</v>
      </c>
      <c r="D35" s="505"/>
      <c r="E35" s="506"/>
      <c r="F35" s="506"/>
      <c r="G35" s="506"/>
      <c r="H35" s="506"/>
    </row>
    <row r="36" spans="1:8" x14ac:dyDescent="0.2">
      <c r="A36" s="117"/>
      <c r="B36" s="102" t="s">
        <v>336</v>
      </c>
      <c r="C36" s="51" t="s">
        <v>337</v>
      </c>
      <c r="D36" s="505"/>
      <c r="E36" s="506"/>
      <c r="F36" s="506"/>
      <c r="G36" s="506"/>
      <c r="H36" s="506"/>
    </row>
    <row r="37" spans="1:8" x14ac:dyDescent="0.2">
      <c r="A37" s="117"/>
      <c r="B37" s="102" t="s">
        <v>338</v>
      </c>
      <c r="C37" s="51" t="s">
        <v>339</v>
      </c>
      <c r="D37" s="505"/>
      <c r="E37" s="506"/>
      <c r="F37" s="506"/>
      <c r="G37" s="506"/>
      <c r="H37" s="506"/>
    </row>
    <row r="38" spans="1:8" x14ac:dyDescent="0.2">
      <c r="A38" s="499"/>
      <c r="B38" s="503">
        <v>1951</v>
      </c>
      <c r="C38" s="502" t="s">
        <v>644</v>
      </c>
      <c r="D38" s="505"/>
      <c r="E38" s="506"/>
      <c r="F38" s="506"/>
      <c r="G38" s="506"/>
      <c r="H38" s="506"/>
    </row>
    <row r="39" spans="1:8" x14ac:dyDescent="0.2">
      <c r="A39" s="117"/>
      <c r="B39" s="102" t="s">
        <v>340</v>
      </c>
      <c r="C39" s="51" t="s">
        <v>343</v>
      </c>
      <c r="D39" s="505"/>
      <c r="E39" s="506"/>
      <c r="F39" s="506"/>
      <c r="G39" s="506"/>
      <c r="H39" s="506"/>
    </row>
    <row r="40" spans="1:8" x14ac:dyDescent="0.2">
      <c r="A40" s="117"/>
      <c r="B40" s="102" t="s">
        <v>341</v>
      </c>
      <c r="C40" s="51" t="s">
        <v>344</v>
      </c>
      <c r="D40" s="505"/>
      <c r="E40" s="506"/>
      <c r="F40" s="506"/>
      <c r="G40" s="506"/>
      <c r="H40" s="506"/>
    </row>
    <row r="41" spans="1:8" x14ac:dyDescent="0.2">
      <c r="A41" s="117"/>
      <c r="B41" s="102" t="s">
        <v>342</v>
      </c>
      <c r="C41" s="51" t="s">
        <v>345</v>
      </c>
      <c r="D41" s="505"/>
      <c r="E41" s="506"/>
      <c r="F41" s="506"/>
      <c r="G41" s="506"/>
      <c r="H41" s="506"/>
    </row>
    <row r="42" spans="1:8" x14ac:dyDescent="0.2">
      <c r="A42" s="389"/>
      <c r="B42" s="101" t="s">
        <v>232</v>
      </c>
      <c r="C42" s="51" t="s">
        <v>333</v>
      </c>
      <c r="D42" s="505"/>
      <c r="E42" s="506"/>
      <c r="F42" s="506"/>
      <c r="G42" s="506"/>
      <c r="H42" s="506"/>
    </row>
    <row r="43" spans="1:8" ht="15.75" thickBot="1" x14ac:dyDescent="0.3">
      <c r="A43" s="400" t="s">
        <v>233</v>
      </c>
      <c r="B43" s="109"/>
      <c r="C43" s="110"/>
      <c r="D43" s="111">
        <f>SUM(D7:D42)</f>
        <v>0</v>
      </c>
      <c r="E43" s="111">
        <f>SUM(E7:E42)</f>
        <v>0</v>
      </c>
      <c r="F43" s="111">
        <f>SUM(F7:F42)</f>
        <v>0</v>
      </c>
      <c r="G43" s="111">
        <f>SUM(G7:G42)</f>
        <v>0</v>
      </c>
      <c r="H43" s="111">
        <f>SUM(H7:H42)</f>
        <v>0</v>
      </c>
    </row>
    <row r="44" spans="1:8" ht="21.75" customHeight="1" thickTop="1" x14ac:dyDescent="0.25">
      <c r="A44" s="391" t="s">
        <v>234</v>
      </c>
      <c r="B44" s="113"/>
      <c r="C44" s="114" t="s">
        <v>235</v>
      </c>
      <c r="D44" s="410"/>
      <c r="E44" s="410"/>
      <c r="F44" s="410"/>
      <c r="G44" s="410"/>
      <c r="H44" s="410"/>
    </row>
    <row r="45" spans="1:8" x14ac:dyDescent="0.2">
      <c r="A45" s="116" t="s">
        <v>180</v>
      </c>
      <c r="B45" s="117"/>
      <c r="C45" s="118" t="s">
        <v>346</v>
      </c>
      <c r="D45" s="501"/>
      <c r="E45" s="504"/>
      <c r="F45" s="504"/>
      <c r="G45" s="504"/>
      <c r="H45" s="504"/>
    </row>
    <row r="46" spans="1:8" x14ac:dyDescent="0.2">
      <c r="A46" s="117"/>
      <c r="B46" s="101" t="s">
        <v>348</v>
      </c>
      <c r="C46" s="119" t="s">
        <v>349</v>
      </c>
      <c r="D46" s="506"/>
      <c r="E46" s="506"/>
      <c r="F46" s="506"/>
      <c r="G46" s="506">
        <f>'Form 2 Enrollment-DSA'!L64</f>
        <v>1060111.3990958566</v>
      </c>
      <c r="H46" s="506"/>
    </row>
    <row r="47" spans="1:8" x14ac:dyDescent="0.2">
      <c r="A47" s="117"/>
      <c r="B47" s="101" t="s">
        <v>350</v>
      </c>
      <c r="C47" s="119" t="s">
        <v>351</v>
      </c>
      <c r="D47" s="506"/>
      <c r="E47" s="506"/>
      <c r="F47" s="506"/>
      <c r="G47" s="506">
        <v>21000</v>
      </c>
      <c r="H47" s="506"/>
    </row>
    <row r="48" spans="1:8" x14ac:dyDescent="0.2">
      <c r="A48" s="116" t="s">
        <v>236</v>
      </c>
      <c r="B48" s="117"/>
      <c r="C48" s="119" t="s">
        <v>347</v>
      </c>
      <c r="D48" s="506"/>
      <c r="E48" s="506"/>
      <c r="F48" s="506"/>
      <c r="G48" s="506"/>
      <c r="H48" s="506"/>
    </row>
    <row r="49" spans="1:11" x14ac:dyDescent="0.2">
      <c r="A49" s="117"/>
      <c r="B49" s="101" t="s">
        <v>352</v>
      </c>
      <c r="C49" s="119" t="s">
        <v>355</v>
      </c>
      <c r="D49" s="506"/>
      <c r="E49" s="506"/>
      <c r="F49" s="506"/>
      <c r="G49" s="506"/>
      <c r="H49" s="506"/>
    </row>
    <row r="50" spans="1:11" x14ac:dyDescent="0.2">
      <c r="A50" s="117"/>
      <c r="B50" s="101" t="s">
        <v>353</v>
      </c>
      <c r="C50" s="119" t="s">
        <v>356</v>
      </c>
      <c r="D50" s="506"/>
      <c r="E50" s="506"/>
      <c r="F50" s="506"/>
      <c r="G50" s="506"/>
      <c r="H50" s="506"/>
    </row>
    <row r="51" spans="1:11" x14ac:dyDescent="0.2">
      <c r="A51" s="117"/>
      <c r="B51" s="101" t="s">
        <v>354</v>
      </c>
      <c r="C51" s="119" t="s">
        <v>357</v>
      </c>
      <c r="D51" s="506"/>
      <c r="E51" s="506"/>
      <c r="F51" s="506"/>
      <c r="G51" s="506"/>
      <c r="H51" s="506"/>
      <c r="K51" s="120"/>
    </row>
    <row r="52" spans="1:11" x14ac:dyDescent="0.2">
      <c r="A52" s="116" t="s">
        <v>237</v>
      </c>
      <c r="B52" s="117"/>
      <c r="C52" s="119" t="s">
        <v>201</v>
      </c>
      <c r="D52" s="506"/>
      <c r="E52" s="506"/>
      <c r="F52" s="506"/>
      <c r="G52" s="506"/>
      <c r="H52" s="506"/>
      <c r="K52" s="120"/>
    </row>
    <row r="53" spans="1:11" x14ac:dyDescent="0.2">
      <c r="A53" s="116" t="s">
        <v>238</v>
      </c>
      <c r="B53" s="117"/>
      <c r="C53" s="119" t="s">
        <v>358</v>
      </c>
      <c r="D53" s="506"/>
      <c r="E53" s="506"/>
      <c r="F53" s="506"/>
      <c r="G53" s="506"/>
      <c r="H53" s="506"/>
    </row>
    <row r="54" spans="1:11" ht="20.25" customHeight="1" thickBot="1" x14ac:dyDescent="0.3">
      <c r="A54" s="390" t="s">
        <v>239</v>
      </c>
      <c r="B54" s="121"/>
      <c r="C54" s="110"/>
      <c r="D54" s="111">
        <f>SUM(D45:D53)</f>
        <v>0</v>
      </c>
      <c r="E54" s="111">
        <f>SUM(E45:E53)</f>
        <v>0</v>
      </c>
      <c r="F54" s="111">
        <f>SUM(F45:F53)</f>
        <v>0</v>
      </c>
      <c r="G54" s="111">
        <f>SUM(G45:G53)</f>
        <v>1081111.3990958566</v>
      </c>
      <c r="H54" s="111">
        <f>SUM(H45:H53)</f>
        <v>0</v>
      </c>
    </row>
    <row r="55" spans="1:11" ht="20.25" customHeight="1" thickTop="1" x14ac:dyDescent="0.25">
      <c r="A55" s="145"/>
      <c r="B55" s="146"/>
      <c r="C55" s="58"/>
      <c r="D55" s="143"/>
      <c r="E55" s="143"/>
      <c r="F55" s="143"/>
      <c r="G55" s="143"/>
      <c r="H55" s="143"/>
    </row>
    <row r="56" spans="1:11" x14ac:dyDescent="0.2">
      <c r="A56" s="122" t="str">
        <f>B3</f>
        <v>Doral Academy of Northern Nevada</v>
      </c>
      <c r="B56" s="471"/>
      <c r="C56" s="472"/>
      <c r="E56" s="58"/>
      <c r="G56" s="38" t="str">
        <f>"Budget Fiscal Year "&amp;TEXT('Form 1 Cover'!$D$138, "mm/dd/yy")</f>
        <v>Budget Fiscal Year 2017-2018</v>
      </c>
    </row>
    <row r="57" spans="1:11" ht="14.25" customHeight="1" x14ac:dyDescent="0.2">
      <c r="A57" s="88"/>
      <c r="B57" s="88"/>
      <c r="C57" s="58"/>
      <c r="D57" s="107"/>
    </row>
    <row r="58" spans="1:11" ht="17.25" customHeight="1" x14ac:dyDescent="0.2">
      <c r="A58" s="107" t="s">
        <v>467</v>
      </c>
      <c r="D58" s="38" t="s">
        <v>462</v>
      </c>
      <c r="G58" s="30"/>
      <c r="H58" s="30">
        <f>'Form 1 Cover'!D147</f>
        <v>42787</v>
      </c>
    </row>
    <row r="59" spans="1:11" ht="17.25" customHeight="1" x14ac:dyDescent="0.2">
      <c r="G59" s="30"/>
      <c r="H59" s="30"/>
    </row>
    <row r="60" spans="1:11" ht="17.25" customHeight="1" x14ac:dyDescent="0.2">
      <c r="G60" s="30"/>
      <c r="H60" s="30"/>
    </row>
    <row r="61" spans="1:11" x14ac:dyDescent="0.2">
      <c r="A61" s="399"/>
      <c r="B61" s="83"/>
      <c r="C61" s="123"/>
      <c r="D61" s="85">
        <v>-1</v>
      </c>
      <c r="E61" s="86">
        <v>-2</v>
      </c>
      <c r="F61" s="87">
        <v>-3</v>
      </c>
      <c r="G61" s="86">
        <v>-4</v>
      </c>
      <c r="H61" s="86">
        <v>-4</v>
      </c>
    </row>
    <row r="62" spans="1:11" ht="15" x14ac:dyDescent="0.2">
      <c r="A62" s="412"/>
      <c r="B62" s="578"/>
      <c r="C62" s="579"/>
      <c r="D62" s="92"/>
      <c r="E62" s="95" t="s">
        <v>33</v>
      </c>
      <c r="F62" s="622" t="str">
        <f>"BUDGET YEAR ENDING "&amp;TEXT('Form 1 Cover'!D140, "MM/DD/YY")</f>
        <v>BUDGET YEAR ENDING 06/30/18</v>
      </c>
      <c r="G62" s="623"/>
      <c r="H62" s="624"/>
    </row>
    <row r="63" spans="1:11" ht="28.5" x14ac:dyDescent="0.2">
      <c r="A63" s="412"/>
      <c r="B63" s="578"/>
      <c r="C63" s="124"/>
      <c r="D63" s="94" t="s">
        <v>285</v>
      </c>
      <c r="E63" s="91" t="s">
        <v>287</v>
      </c>
      <c r="F63" s="92"/>
      <c r="G63" s="124"/>
      <c r="H63" s="91" t="s">
        <v>630</v>
      </c>
    </row>
    <row r="64" spans="1:11" ht="15" x14ac:dyDescent="0.2">
      <c r="A64" s="412"/>
      <c r="B64" s="578"/>
      <c r="C64" s="579" t="s">
        <v>197</v>
      </c>
      <c r="D64" s="94" t="s">
        <v>286</v>
      </c>
      <c r="E64" s="91" t="s">
        <v>286</v>
      </c>
      <c r="F64" s="94" t="s">
        <v>288</v>
      </c>
      <c r="G64" s="91" t="s">
        <v>112</v>
      </c>
      <c r="H64" s="91" t="s">
        <v>112</v>
      </c>
    </row>
    <row r="65" spans="1:8" ht="15" x14ac:dyDescent="0.2">
      <c r="A65" s="413"/>
      <c r="B65" s="580"/>
      <c r="C65" s="581"/>
      <c r="D65" s="408">
        <f>'Form 1 Cover'!D131</f>
        <v>42551</v>
      </c>
      <c r="E65" s="96">
        <f>'Form 1 Cover'!D135</f>
        <v>42916</v>
      </c>
      <c r="F65" s="97" t="s">
        <v>289</v>
      </c>
      <c r="G65" s="165" t="s">
        <v>289</v>
      </c>
      <c r="H65" s="165" t="s">
        <v>289</v>
      </c>
    </row>
    <row r="66" spans="1:8" ht="15" x14ac:dyDescent="0.25">
      <c r="A66" s="392" t="s">
        <v>92</v>
      </c>
      <c r="B66" s="125"/>
      <c r="C66" s="126" t="s">
        <v>198</v>
      </c>
      <c r="D66" s="147"/>
      <c r="E66" s="47"/>
      <c r="F66" s="47"/>
      <c r="G66" s="47"/>
      <c r="H66" s="47"/>
    </row>
    <row r="67" spans="1:8" ht="28.5" x14ac:dyDescent="0.2">
      <c r="A67" s="393" t="s">
        <v>166</v>
      </c>
      <c r="B67" s="127"/>
      <c r="C67" s="105" t="s">
        <v>363</v>
      </c>
      <c r="D67" s="507"/>
      <c r="E67" s="508"/>
      <c r="F67" s="508"/>
      <c r="G67" s="508"/>
      <c r="H67" s="508"/>
    </row>
    <row r="68" spans="1:8" x14ac:dyDescent="0.2">
      <c r="A68" s="394"/>
      <c r="B68" s="127" t="s">
        <v>359</v>
      </c>
      <c r="C68" s="105" t="s">
        <v>360</v>
      </c>
      <c r="D68" s="509"/>
      <c r="E68" s="510"/>
      <c r="F68" s="510"/>
      <c r="G68" s="510"/>
      <c r="H68" s="510"/>
    </row>
    <row r="69" spans="1:8" ht="28.5" x14ac:dyDescent="0.2">
      <c r="A69" s="394" t="s">
        <v>148</v>
      </c>
      <c r="B69" s="127"/>
      <c r="C69" s="105" t="s">
        <v>479</v>
      </c>
      <c r="D69" s="509"/>
      <c r="E69" s="510"/>
      <c r="F69" s="510"/>
      <c r="G69" s="510"/>
      <c r="H69" s="510"/>
    </row>
    <row r="70" spans="1:8" x14ac:dyDescent="0.2">
      <c r="A70" s="394" t="s">
        <v>151</v>
      </c>
      <c r="B70" s="127"/>
      <c r="C70" s="105" t="s">
        <v>478</v>
      </c>
      <c r="D70" s="509"/>
      <c r="E70" s="510"/>
      <c r="F70" s="510"/>
      <c r="G70" s="510"/>
      <c r="H70" s="510"/>
    </row>
    <row r="71" spans="1:8" ht="28.5" x14ac:dyDescent="0.2">
      <c r="A71" s="394" t="s">
        <v>154</v>
      </c>
      <c r="B71" s="127"/>
      <c r="C71" s="105" t="s">
        <v>480</v>
      </c>
      <c r="D71" s="509"/>
      <c r="E71" s="510"/>
      <c r="F71" s="510"/>
      <c r="G71" s="510"/>
      <c r="H71" s="510"/>
    </row>
    <row r="72" spans="1:8" ht="28.5" x14ac:dyDescent="0.2">
      <c r="A72" s="394" t="s">
        <v>361</v>
      </c>
      <c r="B72" s="127"/>
      <c r="C72" s="105" t="s">
        <v>362</v>
      </c>
      <c r="D72" s="509"/>
      <c r="E72" s="510"/>
      <c r="F72" s="510"/>
      <c r="G72" s="510"/>
      <c r="H72" s="510"/>
    </row>
    <row r="73" spans="1:8" x14ac:dyDescent="0.2">
      <c r="A73" s="393" t="s">
        <v>200</v>
      </c>
      <c r="B73" s="127"/>
      <c r="C73" s="105" t="s">
        <v>201</v>
      </c>
      <c r="D73" s="509"/>
      <c r="E73" s="510"/>
      <c r="F73" s="510"/>
      <c r="G73" s="510"/>
      <c r="H73" s="510"/>
    </row>
    <row r="74" spans="1:8" x14ac:dyDescent="0.2">
      <c r="A74" s="394" t="s">
        <v>132</v>
      </c>
      <c r="B74" s="127"/>
      <c r="C74" s="105" t="s">
        <v>364</v>
      </c>
      <c r="D74" s="509"/>
      <c r="E74" s="510"/>
      <c r="F74" s="510"/>
      <c r="G74" s="510"/>
      <c r="H74" s="510"/>
    </row>
    <row r="75" spans="1:8" ht="21.75" customHeight="1" thickBot="1" x14ac:dyDescent="0.3">
      <c r="A75" s="395" t="s">
        <v>202</v>
      </c>
      <c r="B75" s="131"/>
      <c r="C75" s="132"/>
      <c r="D75" s="158">
        <f>SUM(D67:D74)</f>
        <v>0</v>
      </c>
      <c r="E75" s="133">
        <f>SUM(E67:E74)</f>
        <v>0</v>
      </c>
      <c r="F75" s="133">
        <f>SUM(F67:F74)</f>
        <v>0</v>
      </c>
      <c r="G75" s="133">
        <f>SUM(G67:G74)</f>
        <v>0</v>
      </c>
      <c r="H75" s="133">
        <f>SUM(H67:H74)</f>
        <v>0</v>
      </c>
    </row>
    <row r="76" spans="1:8" ht="15" thickTop="1" x14ac:dyDescent="0.2">
      <c r="A76" s="414"/>
      <c r="B76" s="83"/>
      <c r="C76" s="84"/>
      <c r="D76" s="85">
        <v>-1</v>
      </c>
      <c r="E76" s="86">
        <v>-2</v>
      </c>
      <c r="F76" s="87">
        <v>-3</v>
      </c>
      <c r="G76" s="86">
        <v>-4</v>
      </c>
      <c r="H76" s="86">
        <v>-4</v>
      </c>
    </row>
    <row r="77" spans="1:8" x14ac:dyDescent="0.2">
      <c r="A77" s="412"/>
      <c r="B77" s="93"/>
      <c r="C77" s="124"/>
      <c r="D77" s="92"/>
      <c r="E77" s="95" t="s">
        <v>33</v>
      </c>
      <c r="F77" s="622" t="str">
        <f>"BUDGET YEAR ENDING "&amp;TEXT('Form 1 Cover'!D140, "MM/DD/YY")</f>
        <v>BUDGET YEAR ENDING 06/30/18</v>
      </c>
      <c r="G77" s="623"/>
      <c r="H77" s="624"/>
    </row>
    <row r="78" spans="1:8" ht="28.5" customHeight="1" x14ac:dyDescent="0.2">
      <c r="A78" s="412"/>
      <c r="B78" s="625" t="s">
        <v>290</v>
      </c>
      <c r="C78" s="626"/>
      <c r="D78" s="94" t="s">
        <v>285</v>
      </c>
      <c r="E78" s="91" t="s">
        <v>287</v>
      </c>
      <c r="F78" s="92"/>
      <c r="G78" s="124"/>
      <c r="H78" s="91" t="s">
        <v>630</v>
      </c>
    </row>
    <row r="79" spans="1:8" ht="15" customHeight="1" x14ac:dyDescent="0.2">
      <c r="A79" s="412"/>
      <c r="B79" s="625" t="s">
        <v>291</v>
      </c>
      <c r="C79" s="626"/>
      <c r="D79" s="94" t="s">
        <v>286</v>
      </c>
      <c r="E79" s="91" t="s">
        <v>286</v>
      </c>
      <c r="F79" s="94" t="s">
        <v>288</v>
      </c>
      <c r="G79" s="91" t="s">
        <v>112</v>
      </c>
      <c r="H79" s="91" t="s">
        <v>112</v>
      </c>
    </row>
    <row r="80" spans="1:8" ht="15" x14ac:dyDescent="0.2">
      <c r="A80" s="413"/>
      <c r="B80" s="580"/>
      <c r="C80" s="581"/>
      <c r="D80" s="408">
        <f>D65</f>
        <v>42551</v>
      </c>
      <c r="E80" s="96">
        <f>E65</f>
        <v>42916</v>
      </c>
      <c r="F80" s="97" t="s">
        <v>289</v>
      </c>
      <c r="G80" s="165" t="s">
        <v>289</v>
      </c>
      <c r="H80" s="165" t="s">
        <v>289</v>
      </c>
    </row>
    <row r="81" spans="1:8" ht="15" x14ac:dyDescent="0.25">
      <c r="A81" s="392" t="s">
        <v>187</v>
      </c>
      <c r="B81" s="125"/>
      <c r="C81" s="126" t="s">
        <v>365</v>
      </c>
      <c r="D81" s="411"/>
      <c r="E81" s="134"/>
      <c r="F81" s="134"/>
      <c r="G81" s="134"/>
      <c r="H81" s="134"/>
    </row>
    <row r="82" spans="1:8" x14ac:dyDescent="0.2">
      <c r="A82" s="393" t="s">
        <v>188</v>
      </c>
      <c r="B82" s="127"/>
      <c r="C82" s="105" t="s">
        <v>366</v>
      </c>
      <c r="D82" s="501"/>
      <c r="E82" s="504"/>
      <c r="F82" s="504"/>
      <c r="G82" s="504"/>
      <c r="H82" s="504"/>
    </row>
    <row r="83" spans="1:8" x14ac:dyDescent="0.2">
      <c r="A83" s="394"/>
      <c r="B83" s="127" t="s">
        <v>367</v>
      </c>
      <c r="C83" s="105" t="s">
        <v>368</v>
      </c>
      <c r="D83" s="505"/>
      <c r="E83" s="506"/>
      <c r="F83" s="506"/>
      <c r="G83" s="506"/>
      <c r="H83" s="506"/>
    </row>
    <row r="84" spans="1:8" ht="28.5" x14ac:dyDescent="0.2">
      <c r="A84" s="394"/>
      <c r="B84" s="127" t="s">
        <v>369</v>
      </c>
      <c r="C84" s="105" t="s">
        <v>370</v>
      </c>
      <c r="D84" s="505"/>
      <c r="E84" s="506"/>
      <c r="F84" s="506"/>
      <c r="G84" s="506"/>
      <c r="H84" s="506"/>
    </row>
    <row r="85" spans="1:8" x14ac:dyDescent="0.2">
      <c r="A85" s="394" t="s">
        <v>137</v>
      </c>
      <c r="B85" s="127"/>
      <c r="C85" s="105" t="s">
        <v>371</v>
      </c>
      <c r="D85" s="505"/>
      <c r="E85" s="506"/>
      <c r="F85" s="506"/>
      <c r="G85" s="506"/>
      <c r="H85" s="506"/>
    </row>
    <row r="86" spans="1:8" ht="28.5" x14ac:dyDescent="0.2">
      <c r="A86" s="394" t="s">
        <v>93</v>
      </c>
      <c r="B86" s="127"/>
      <c r="C86" s="105" t="s">
        <v>372</v>
      </c>
      <c r="D86" s="505"/>
      <c r="E86" s="506"/>
      <c r="F86" s="506"/>
      <c r="G86" s="506"/>
      <c r="H86" s="506"/>
    </row>
    <row r="87" spans="1:8" x14ac:dyDescent="0.2">
      <c r="A87" s="394" t="s">
        <v>189</v>
      </c>
      <c r="B87" s="127"/>
      <c r="C87" s="105" t="s">
        <v>375</v>
      </c>
      <c r="D87" s="505"/>
      <c r="E87" s="506"/>
      <c r="F87" s="506"/>
      <c r="G87" s="506"/>
      <c r="H87" s="506"/>
    </row>
    <row r="88" spans="1:8" x14ac:dyDescent="0.2">
      <c r="A88" s="394" t="s">
        <v>373</v>
      </c>
      <c r="B88" s="127"/>
      <c r="C88" s="105" t="s">
        <v>376</v>
      </c>
      <c r="D88" s="505"/>
      <c r="E88" s="506"/>
      <c r="F88" s="506"/>
      <c r="G88" s="506"/>
      <c r="H88" s="506"/>
    </row>
    <row r="89" spans="1:8" x14ac:dyDescent="0.2">
      <c r="A89" s="394" t="s">
        <v>374</v>
      </c>
      <c r="B89" s="127"/>
      <c r="C89" s="105" t="s">
        <v>377</v>
      </c>
      <c r="D89" s="505"/>
      <c r="E89" s="506"/>
      <c r="F89" s="506"/>
      <c r="G89" s="506"/>
      <c r="H89" s="506"/>
    </row>
    <row r="90" spans="1:8" ht="15" x14ac:dyDescent="0.25">
      <c r="A90" s="396" t="s">
        <v>141</v>
      </c>
      <c r="B90" s="127"/>
      <c r="C90" s="136" t="s">
        <v>378</v>
      </c>
      <c r="D90" s="505"/>
      <c r="E90" s="506"/>
      <c r="F90" s="506"/>
      <c r="G90" s="506"/>
      <c r="H90" s="506"/>
    </row>
    <row r="91" spans="1:8" x14ac:dyDescent="0.2">
      <c r="A91" s="394" t="s">
        <v>379</v>
      </c>
      <c r="B91" s="127"/>
      <c r="C91" s="105" t="s">
        <v>383</v>
      </c>
      <c r="D91" s="505"/>
      <c r="E91" s="506"/>
      <c r="F91" s="506"/>
      <c r="G91" s="506"/>
      <c r="H91" s="506"/>
    </row>
    <row r="92" spans="1:8" ht="28.5" x14ac:dyDescent="0.2">
      <c r="A92" s="394" t="s">
        <v>380</v>
      </c>
      <c r="B92" s="127"/>
      <c r="C92" s="105" t="s">
        <v>384</v>
      </c>
      <c r="D92" s="505"/>
      <c r="E92" s="506"/>
      <c r="F92" s="506"/>
      <c r="G92" s="506"/>
      <c r="H92" s="506"/>
    </row>
    <row r="93" spans="1:8" x14ac:dyDescent="0.2">
      <c r="A93" s="394" t="s">
        <v>381</v>
      </c>
      <c r="B93" s="127"/>
      <c r="C93" s="105" t="s">
        <v>592</v>
      </c>
      <c r="D93" s="505"/>
      <c r="E93" s="506"/>
      <c r="F93" s="506"/>
      <c r="G93" s="506"/>
      <c r="H93" s="506"/>
    </row>
    <row r="94" spans="1:8" x14ac:dyDescent="0.2">
      <c r="A94" s="394" t="s">
        <v>382</v>
      </c>
      <c r="B94" s="127"/>
      <c r="C94" s="105" t="s">
        <v>385</v>
      </c>
      <c r="D94" s="505"/>
      <c r="E94" s="506"/>
      <c r="F94" s="506"/>
      <c r="G94" s="506"/>
      <c r="H94" s="506"/>
    </row>
    <row r="95" spans="1:8" ht="15.75" thickBot="1" x14ac:dyDescent="0.3">
      <c r="A95" s="397" t="s">
        <v>190</v>
      </c>
      <c r="B95" s="137"/>
      <c r="C95" s="53"/>
      <c r="D95" s="175">
        <f>SUM(D82:D94)</f>
        <v>0</v>
      </c>
      <c r="E95" s="138">
        <f>SUM(E82:E94)</f>
        <v>0</v>
      </c>
      <c r="F95" s="138">
        <f>SUM(F82:F94)</f>
        <v>0</v>
      </c>
      <c r="G95" s="138">
        <f>SUM(G82:G94)</f>
        <v>0</v>
      </c>
      <c r="H95" s="138">
        <f>SUM(H82:H94)</f>
        <v>0</v>
      </c>
    </row>
    <row r="96" spans="1:8" ht="15" x14ac:dyDescent="0.25">
      <c r="A96" s="396" t="s">
        <v>386</v>
      </c>
      <c r="B96" s="127"/>
      <c r="C96" s="51"/>
      <c r="D96" s="177"/>
      <c r="E96" s="104"/>
      <c r="F96" s="104"/>
      <c r="G96" s="104"/>
      <c r="H96" s="104"/>
    </row>
    <row r="97" spans="1:8" x14ac:dyDescent="0.2">
      <c r="A97" s="393"/>
      <c r="B97" s="127" t="s">
        <v>191</v>
      </c>
      <c r="C97" s="51"/>
      <c r="D97" s="505"/>
      <c r="E97" s="506"/>
      <c r="F97" s="506"/>
      <c r="G97" s="506"/>
      <c r="H97" s="506"/>
    </row>
    <row r="98" spans="1:8" x14ac:dyDescent="0.2">
      <c r="A98" s="394"/>
      <c r="B98" s="127" t="s">
        <v>192</v>
      </c>
      <c r="C98" s="51"/>
      <c r="D98" s="505"/>
      <c r="E98" s="506"/>
      <c r="F98" s="506"/>
      <c r="G98" s="506"/>
      <c r="H98" s="506"/>
    </row>
    <row r="99" spans="1:8" ht="15.75" thickBot="1" x14ac:dyDescent="0.3">
      <c r="A99" s="397" t="s">
        <v>193</v>
      </c>
      <c r="B99" s="137"/>
      <c r="C99" s="53"/>
      <c r="D99" s="175">
        <f>SUM(D97:D98)</f>
        <v>0</v>
      </c>
      <c r="E99" s="138">
        <f>SUM(E97:E98)</f>
        <v>0</v>
      </c>
      <c r="F99" s="138">
        <f>SUM(F97:F98)</f>
        <v>0</v>
      </c>
      <c r="G99" s="138">
        <f>SUM(G97:G98)</f>
        <v>0</v>
      </c>
      <c r="H99" s="138">
        <f>SUM(H97:H98)</f>
        <v>0</v>
      </c>
    </row>
    <row r="100" spans="1:8" x14ac:dyDescent="0.2">
      <c r="A100" s="394"/>
      <c r="B100" s="127" t="s">
        <v>194</v>
      </c>
      <c r="C100" s="51"/>
      <c r="D100" s="505"/>
      <c r="E100" s="506"/>
      <c r="F100" s="506"/>
      <c r="G100" s="506"/>
      <c r="H100" s="506"/>
    </row>
    <row r="101" spans="1:8" x14ac:dyDescent="0.2">
      <c r="A101" s="393"/>
      <c r="B101" s="127" t="s">
        <v>195</v>
      </c>
      <c r="C101" s="51"/>
      <c r="D101" s="505"/>
      <c r="E101" s="506"/>
      <c r="F101" s="506"/>
      <c r="G101" s="506"/>
      <c r="H101" s="506"/>
    </row>
    <row r="102" spans="1:8" ht="15.75" thickBot="1" x14ac:dyDescent="0.3">
      <c r="A102" s="395" t="s">
        <v>196</v>
      </c>
      <c r="B102" s="131"/>
      <c r="C102" s="110"/>
      <c r="D102" s="111">
        <f>D43+D54+D75+D95+D99</f>
        <v>0</v>
      </c>
      <c r="E102" s="111">
        <f>E43+E54+E75+E95+E99</f>
        <v>0</v>
      </c>
      <c r="F102" s="111">
        <f>F43+F54+F75+F95+F99</f>
        <v>0</v>
      </c>
      <c r="G102" s="111">
        <f>G43+G54+G75+G95+G99</f>
        <v>1081111.3990958566</v>
      </c>
      <c r="H102" s="111">
        <f>H43+H54+H75+H95+H99</f>
        <v>0</v>
      </c>
    </row>
    <row r="103" spans="1:8" ht="15.75" thickTop="1" x14ac:dyDescent="0.25">
      <c r="A103" s="142"/>
      <c r="B103" s="140"/>
      <c r="C103" s="58"/>
      <c r="D103" s="143"/>
      <c r="E103" s="143"/>
      <c r="F103" s="143"/>
      <c r="G103" s="143"/>
      <c r="H103" s="143"/>
    </row>
    <row r="104" spans="1:8" ht="15" x14ac:dyDescent="0.25">
      <c r="A104" s="142"/>
      <c r="B104" s="140"/>
      <c r="C104" s="58"/>
      <c r="D104" s="143"/>
      <c r="E104" s="143"/>
      <c r="F104" s="143"/>
      <c r="G104" s="143"/>
      <c r="H104" s="143"/>
    </row>
    <row r="105" spans="1:8" x14ac:dyDescent="0.2">
      <c r="A105" s="383" t="e">
        <f>'Form 1 Cover'!B21:F21</f>
        <v>#VALUE!</v>
      </c>
      <c r="B105" s="127"/>
      <c r="C105" s="43"/>
      <c r="G105" s="38" t="str">
        <f>"Budget Fiscal Year "&amp;TEXT('Form 1 Cover'!$D$138, "mm/dd/yy")</f>
        <v>Budget Fiscal Year 2017-2018</v>
      </c>
    </row>
    <row r="106" spans="1:8" x14ac:dyDescent="0.2">
      <c r="A106" s="140"/>
      <c r="B106" s="140"/>
      <c r="C106" s="58"/>
    </row>
    <row r="107" spans="1:8" x14ac:dyDescent="0.2">
      <c r="A107" s="140"/>
      <c r="B107" s="88"/>
      <c r="C107" s="58"/>
      <c r="D107" s="88"/>
      <c r="E107" s="58"/>
      <c r="F107" s="58"/>
      <c r="G107" s="58"/>
      <c r="H107" s="58"/>
    </row>
    <row r="108" spans="1:8" x14ac:dyDescent="0.2">
      <c r="A108" s="107" t="s">
        <v>467</v>
      </c>
      <c r="E108" s="38" t="s">
        <v>461</v>
      </c>
      <c r="G108" s="141"/>
      <c r="H108" s="141">
        <f>'Form 1 Cover'!D147</f>
        <v>42787</v>
      </c>
    </row>
  </sheetData>
  <sheetProtection sheet="1" objects="1" scenarios="1"/>
  <phoneticPr fontId="0" type="noConversion"/>
  <pageMargins left="0.55000000000000004" right="0" top="0.75" bottom="0.75" header="0.5" footer="0"/>
  <pageSetup scale="79" fitToHeight="2" orientation="portrait" r:id="rId1"/>
  <headerFooter alignWithMargins="0"/>
  <rowBreaks count="1" manualBreakCount="1">
    <brk id="5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8"/>
  <sheetViews>
    <sheetView tabSelected="1" view="pageBreakPreview" zoomScaleNormal="75" zoomScaleSheetLayoutView="100" workbookViewId="0">
      <selection activeCell="H66" sqref="H66"/>
    </sheetView>
  </sheetViews>
  <sheetFormatPr defaultColWidth="9.140625" defaultRowHeight="14.25" x14ac:dyDescent="0.2"/>
  <cols>
    <col min="1" max="1" width="2.85546875" style="107" customWidth="1"/>
    <col min="2" max="2" width="3.7109375" style="107" customWidth="1"/>
    <col min="3" max="3" width="5.42578125" style="107" customWidth="1"/>
    <col min="4" max="4" width="32.7109375" style="38" customWidth="1"/>
    <col min="5" max="6" width="17.7109375" style="38" customWidth="1"/>
    <col min="7" max="7" width="16.7109375" style="38" customWidth="1"/>
    <col min="8" max="9" width="17.7109375" style="38" customWidth="1"/>
    <col min="10" max="16384" width="9.140625" style="38"/>
  </cols>
  <sheetData>
    <row r="1" spans="1:9" ht="15" x14ac:dyDescent="0.25">
      <c r="A1" s="512" t="str">
        <f>'Form 1 Cover'!B21</f>
        <v>Doral Academy of Northern Nevada</v>
      </c>
      <c r="B1" s="83"/>
      <c r="C1" s="83"/>
      <c r="D1" s="84"/>
      <c r="E1" s="187">
        <v>-1</v>
      </c>
      <c r="F1" s="188">
        <v>-2</v>
      </c>
      <c r="G1" s="373">
        <v>-3</v>
      </c>
      <c r="H1" s="188">
        <v>-4</v>
      </c>
      <c r="I1" s="188">
        <v>-5</v>
      </c>
    </row>
    <row r="2" spans="1:9" x14ac:dyDescent="0.2">
      <c r="A2" s="415"/>
      <c r="B2" s="88" t="s">
        <v>521</v>
      </c>
      <c r="C2" s="88"/>
      <c r="D2" s="47"/>
      <c r="E2" s="189"/>
      <c r="F2" s="416" t="s">
        <v>33</v>
      </c>
      <c r="G2" s="627" t="str">
        <f>"BUDGET YEAR ENDING "&amp;TEXT('Form 1 Cover'!D140, "MM/DD/YY")</f>
        <v>BUDGET YEAR ENDING 06/30/18</v>
      </c>
      <c r="H2" s="35"/>
      <c r="I2" s="628"/>
    </row>
    <row r="3" spans="1:9" x14ac:dyDescent="0.2">
      <c r="A3" s="415"/>
      <c r="B3" s="88"/>
      <c r="C3" s="88"/>
      <c r="D3" s="47"/>
      <c r="E3" s="190" t="s">
        <v>285</v>
      </c>
      <c r="F3" s="190" t="s">
        <v>287</v>
      </c>
      <c r="G3" s="191"/>
      <c r="H3" s="417"/>
      <c r="I3" s="190" t="s">
        <v>630</v>
      </c>
    </row>
    <row r="4" spans="1:9" ht="12.75" customHeight="1" x14ac:dyDescent="0.2">
      <c r="A4" s="415"/>
      <c r="B4" s="148" t="s">
        <v>80</v>
      </c>
      <c r="C4" s="58"/>
      <c r="D4" s="47"/>
      <c r="E4" s="190" t="s">
        <v>286</v>
      </c>
      <c r="F4" s="190" t="s">
        <v>286</v>
      </c>
      <c r="G4" s="192" t="s">
        <v>288</v>
      </c>
      <c r="H4" s="190" t="s">
        <v>112</v>
      </c>
      <c r="I4" s="190" t="s">
        <v>112</v>
      </c>
    </row>
    <row r="5" spans="1:9" s="93" customFormat="1" ht="15.75" customHeight="1" x14ac:dyDescent="0.2">
      <c r="A5" s="413"/>
      <c r="B5" s="629"/>
      <c r="C5" s="629"/>
      <c r="D5" s="630"/>
      <c r="E5" s="4">
        <f>'Form 1 Cover'!D131</f>
        <v>42551</v>
      </c>
      <c r="F5" s="4">
        <f>'Form 1 Cover'!D135</f>
        <v>42916</v>
      </c>
      <c r="G5" s="193" t="s">
        <v>289</v>
      </c>
      <c r="H5" s="418" t="s">
        <v>289</v>
      </c>
      <c r="I5" s="418" t="s">
        <v>289</v>
      </c>
    </row>
    <row r="6" spans="1:9" ht="18.75" customHeight="1" x14ac:dyDescent="0.25">
      <c r="A6" s="387" t="s">
        <v>82</v>
      </c>
      <c r="B6" s="98"/>
      <c r="C6" s="99" t="s">
        <v>184</v>
      </c>
      <c r="D6" s="149"/>
      <c r="E6" s="115"/>
      <c r="F6" s="115"/>
      <c r="G6" s="115"/>
      <c r="H6" s="115"/>
      <c r="I6" s="115"/>
    </row>
    <row r="7" spans="1:9" x14ac:dyDescent="0.2">
      <c r="A7" s="389"/>
      <c r="B7" s="102" t="s">
        <v>178</v>
      </c>
      <c r="C7" s="102"/>
      <c r="D7" s="51" t="s">
        <v>179</v>
      </c>
      <c r="E7" s="55"/>
      <c r="F7" s="55"/>
      <c r="G7" s="55"/>
      <c r="H7" s="55"/>
      <c r="I7" s="55"/>
    </row>
    <row r="8" spans="1:9" x14ac:dyDescent="0.2">
      <c r="A8" s="389"/>
      <c r="B8" s="102"/>
      <c r="C8" s="102" t="s">
        <v>82</v>
      </c>
      <c r="D8" s="51" t="s">
        <v>83</v>
      </c>
      <c r="E8" s="510"/>
      <c r="F8" s="510"/>
      <c r="G8" s="510"/>
      <c r="H8" s="510">
        <f>365000-40000</f>
        <v>325000</v>
      </c>
      <c r="I8" s="510"/>
    </row>
    <row r="9" spans="1:9" x14ac:dyDescent="0.2">
      <c r="A9" s="389"/>
      <c r="B9" s="102"/>
      <c r="C9" s="102" t="s">
        <v>84</v>
      </c>
      <c r="D9" s="51" t="s">
        <v>85</v>
      </c>
      <c r="E9" s="510"/>
      <c r="F9" s="510"/>
      <c r="G9" s="510"/>
      <c r="H9" s="510">
        <f>H8*0.44</f>
        <v>143000</v>
      </c>
      <c r="I9" s="510"/>
    </row>
    <row r="10" spans="1:9" x14ac:dyDescent="0.2">
      <c r="A10" s="389"/>
      <c r="B10" s="102"/>
      <c r="C10" s="102" t="s">
        <v>134</v>
      </c>
      <c r="D10" s="51"/>
      <c r="E10" s="510"/>
      <c r="F10" s="510"/>
      <c r="G10" s="510"/>
      <c r="H10" s="510">
        <f>15000</f>
        <v>15000</v>
      </c>
      <c r="I10" s="510"/>
    </row>
    <row r="11" spans="1:9" x14ac:dyDescent="0.2">
      <c r="A11" s="389"/>
      <c r="B11" s="102"/>
      <c r="C11" s="102" t="s">
        <v>86</v>
      </c>
      <c r="D11" s="51" t="s">
        <v>87</v>
      </c>
      <c r="E11" s="510"/>
      <c r="F11" s="510"/>
      <c r="G11" s="510"/>
      <c r="H11" s="510">
        <f>6000+(17775*0.25)</f>
        <v>10443.75</v>
      </c>
      <c r="I11" s="510"/>
    </row>
    <row r="12" spans="1:9" x14ac:dyDescent="0.2">
      <c r="A12" s="389"/>
      <c r="B12" s="102"/>
      <c r="C12" s="102" t="s">
        <v>90</v>
      </c>
      <c r="D12" s="51" t="s">
        <v>135</v>
      </c>
      <c r="E12" s="510"/>
      <c r="F12" s="510"/>
      <c r="G12" s="510"/>
      <c r="H12" s="510">
        <f>17775*0.75</f>
        <v>13331.25</v>
      </c>
      <c r="I12" s="510"/>
    </row>
    <row r="13" spans="1:9" x14ac:dyDescent="0.2">
      <c r="A13" s="389"/>
      <c r="B13" s="102"/>
      <c r="C13" s="102" t="s">
        <v>88</v>
      </c>
      <c r="D13" s="51" t="s">
        <v>89</v>
      </c>
      <c r="E13" s="510"/>
      <c r="F13" s="510"/>
      <c r="G13" s="510"/>
      <c r="H13" s="510">
        <v>1001</v>
      </c>
      <c r="I13" s="510"/>
    </row>
    <row r="14" spans="1:9" x14ac:dyDescent="0.2">
      <c r="A14" s="389"/>
      <c r="B14" s="102" t="s">
        <v>404</v>
      </c>
      <c r="C14" s="102"/>
      <c r="D14" s="51"/>
      <c r="E14" s="130"/>
      <c r="F14" s="130"/>
      <c r="G14" s="130"/>
      <c r="H14" s="130"/>
      <c r="I14" s="130"/>
    </row>
    <row r="15" spans="1:9" x14ac:dyDescent="0.2">
      <c r="A15" s="389"/>
      <c r="B15" s="102"/>
      <c r="C15" s="102" t="s">
        <v>82</v>
      </c>
      <c r="D15" s="51" t="s">
        <v>83</v>
      </c>
      <c r="E15" s="510"/>
      <c r="F15" s="510"/>
      <c r="G15" s="510"/>
      <c r="H15" s="510"/>
      <c r="I15" s="510"/>
    </row>
    <row r="16" spans="1:9" x14ac:dyDescent="0.2">
      <c r="A16" s="389"/>
      <c r="B16" s="102"/>
      <c r="C16" s="102" t="s">
        <v>84</v>
      </c>
      <c r="D16" s="51" t="s">
        <v>85</v>
      </c>
      <c r="E16" s="510"/>
      <c r="F16" s="510"/>
      <c r="G16" s="510"/>
      <c r="H16" s="510"/>
      <c r="I16" s="510"/>
    </row>
    <row r="17" spans="1:9" x14ac:dyDescent="0.2">
      <c r="A17" s="389"/>
      <c r="B17" s="102"/>
      <c r="C17" s="102" t="s">
        <v>134</v>
      </c>
      <c r="D17" s="51"/>
      <c r="E17" s="510"/>
      <c r="F17" s="510"/>
      <c r="G17" s="510"/>
      <c r="H17" s="510"/>
      <c r="I17" s="510"/>
    </row>
    <row r="18" spans="1:9" x14ac:dyDescent="0.2">
      <c r="A18" s="389"/>
      <c r="B18" s="102"/>
      <c r="C18" s="102" t="s">
        <v>86</v>
      </c>
      <c r="D18" s="51" t="s">
        <v>87</v>
      </c>
      <c r="E18" s="510"/>
      <c r="F18" s="510"/>
      <c r="G18" s="510"/>
      <c r="H18" s="510"/>
      <c r="I18" s="510"/>
    </row>
    <row r="19" spans="1:9" x14ac:dyDescent="0.2">
      <c r="A19" s="389"/>
      <c r="B19" s="102"/>
      <c r="C19" s="102" t="s">
        <v>90</v>
      </c>
      <c r="D19" s="51" t="s">
        <v>135</v>
      </c>
      <c r="E19" s="510"/>
      <c r="F19" s="510"/>
      <c r="G19" s="510"/>
      <c r="H19" s="510"/>
      <c r="I19" s="510"/>
    </row>
    <row r="20" spans="1:9" x14ac:dyDescent="0.2">
      <c r="A20" s="389"/>
      <c r="B20" s="102"/>
      <c r="C20" s="102" t="s">
        <v>88</v>
      </c>
      <c r="D20" s="51" t="s">
        <v>89</v>
      </c>
      <c r="E20" s="510"/>
      <c r="F20" s="510"/>
      <c r="G20" s="510"/>
      <c r="H20" s="510"/>
      <c r="I20" s="510"/>
    </row>
    <row r="21" spans="1:9" x14ac:dyDescent="0.2">
      <c r="A21" s="389"/>
      <c r="B21" s="102" t="s">
        <v>405</v>
      </c>
      <c r="C21" s="102"/>
      <c r="D21" s="51"/>
      <c r="E21" s="130"/>
      <c r="F21" s="130"/>
      <c r="G21" s="130"/>
      <c r="H21" s="130"/>
      <c r="I21" s="130"/>
    </row>
    <row r="22" spans="1:9" x14ac:dyDescent="0.2">
      <c r="A22" s="389"/>
      <c r="B22" s="102"/>
      <c r="C22" s="102" t="s">
        <v>82</v>
      </c>
      <c r="D22" s="51" t="s">
        <v>83</v>
      </c>
      <c r="E22" s="510"/>
      <c r="F22" s="510"/>
      <c r="G22" s="510"/>
      <c r="H22" s="510"/>
      <c r="I22" s="510"/>
    </row>
    <row r="23" spans="1:9" x14ac:dyDescent="0.2">
      <c r="A23" s="389"/>
      <c r="B23" s="102"/>
      <c r="C23" s="102" t="s">
        <v>84</v>
      </c>
      <c r="D23" s="51" t="s">
        <v>85</v>
      </c>
      <c r="E23" s="510"/>
      <c r="F23" s="510"/>
      <c r="G23" s="510"/>
      <c r="H23" s="510"/>
      <c r="I23" s="510"/>
    </row>
    <row r="24" spans="1:9" x14ac:dyDescent="0.2">
      <c r="A24" s="389"/>
      <c r="B24" s="102"/>
      <c r="C24" s="102" t="s">
        <v>134</v>
      </c>
      <c r="D24" s="51"/>
      <c r="E24" s="510"/>
      <c r="F24" s="510"/>
      <c r="G24" s="510"/>
      <c r="H24" s="510"/>
      <c r="I24" s="510"/>
    </row>
    <row r="25" spans="1:9" x14ac:dyDescent="0.2">
      <c r="A25" s="389"/>
      <c r="B25" s="102"/>
      <c r="C25" s="102" t="s">
        <v>86</v>
      </c>
      <c r="D25" s="51" t="s">
        <v>87</v>
      </c>
      <c r="E25" s="510"/>
      <c r="F25" s="510"/>
      <c r="G25" s="510"/>
      <c r="H25" s="510"/>
      <c r="I25" s="510"/>
    </row>
    <row r="26" spans="1:9" x14ac:dyDescent="0.2">
      <c r="A26" s="389"/>
      <c r="B26" s="102"/>
      <c r="C26" s="102" t="s">
        <v>90</v>
      </c>
      <c r="D26" s="51" t="s">
        <v>135</v>
      </c>
      <c r="E26" s="510"/>
      <c r="F26" s="510"/>
      <c r="G26" s="510"/>
      <c r="H26" s="510"/>
      <c r="I26" s="510"/>
    </row>
    <row r="27" spans="1:9" x14ac:dyDescent="0.2">
      <c r="A27" s="389"/>
      <c r="B27" s="102"/>
      <c r="C27" s="102" t="s">
        <v>88</v>
      </c>
      <c r="D27" s="51" t="s">
        <v>89</v>
      </c>
      <c r="E27" s="510"/>
      <c r="F27" s="510"/>
      <c r="G27" s="510"/>
      <c r="H27" s="510"/>
      <c r="I27" s="510"/>
    </row>
    <row r="28" spans="1:9" ht="18.75" customHeight="1" thickBot="1" x14ac:dyDescent="0.3">
      <c r="A28" s="400" t="s">
        <v>185</v>
      </c>
      <c r="B28" s="121"/>
      <c r="C28" s="121"/>
      <c r="D28" s="57"/>
      <c r="E28" s="150">
        <f>SUM(E8:E27)</f>
        <v>0</v>
      </c>
      <c r="F28" s="150">
        <f>SUM(F8:F27)</f>
        <v>0</v>
      </c>
      <c r="G28" s="150">
        <f>SUM(G8:G27)</f>
        <v>0</v>
      </c>
      <c r="H28" s="150">
        <f>SUM(H8:H27)</f>
        <v>507776</v>
      </c>
      <c r="I28" s="150">
        <f>SUM(I8:I27)</f>
        <v>0</v>
      </c>
    </row>
    <row r="29" spans="1:9" ht="18.75" customHeight="1" thickTop="1" x14ac:dyDescent="0.25">
      <c r="A29" s="391" t="s">
        <v>387</v>
      </c>
      <c r="B29" s="112"/>
      <c r="C29" s="151" t="s">
        <v>388</v>
      </c>
      <c r="D29" s="152"/>
      <c r="E29" s="153"/>
      <c r="F29" s="153"/>
      <c r="G29" s="153"/>
      <c r="H29" s="153"/>
      <c r="I29" s="153"/>
    </row>
    <row r="30" spans="1:9" x14ac:dyDescent="0.2">
      <c r="A30" s="389"/>
      <c r="B30" s="102" t="s">
        <v>178</v>
      </c>
      <c r="C30" s="102"/>
      <c r="D30" s="51" t="s">
        <v>179</v>
      </c>
      <c r="E30" s="155"/>
      <c r="F30" s="130"/>
      <c r="G30" s="130"/>
      <c r="H30" s="130"/>
      <c r="I30" s="130"/>
    </row>
    <row r="31" spans="1:9" x14ac:dyDescent="0.2">
      <c r="A31" s="389"/>
      <c r="B31" s="102"/>
      <c r="C31" s="102" t="s">
        <v>82</v>
      </c>
      <c r="D31" s="51" t="s">
        <v>83</v>
      </c>
      <c r="E31" s="510"/>
      <c r="F31" s="510"/>
      <c r="G31" s="510"/>
      <c r="H31" s="510"/>
      <c r="I31" s="510"/>
    </row>
    <row r="32" spans="1:9" x14ac:dyDescent="0.2">
      <c r="A32" s="389"/>
      <c r="B32" s="102"/>
      <c r="C32" s="102" t="s">
        <v>84</v>
      </c>
      <c r="D32" s="51" t="s">
        <v>85</v>
      </c>
      <c r="E32" s="507"/>
      <c r="F32" s="508"/>
      <c r="G32" s="508"/>
      <c r="H32" s="508"/>
      <c r="I32" s="508"/>
    </row>
    <row r="33" spans="1:12" x14ac:dyDescent="0.2">
      <c r="A33" s="389"/>
      <c r="B33" s="102"/>
      <c r="C33" s="102" t="s">
        <v>134</v>
      </c>
      <c r="D33" s="51"/>
      <c r="E33" s="510"/>
      <c r="F33" s="510"/>
      <c r="G33" s="510"/>
      <c r="H33" s="510"/>
      <c r="I33" s="510"/>
    </row>
    <row r="34" spans="1:12" x14ac:dyDescent="0.2">
      <c r="A34" s="389"/>
      <c r="B34" s="102"/>
      <c r="C34" s="102" t="s">
        <v>86</v>
      </c>
      <c r="D34" s="51" t="s">
        <v>87</v>
      </c>
      <c r="E34" s="510"/>
      <c r="F34" s="510"/>
      <c r="G34" s="510"/>
      <c r="H34" s="510"/>
      <c r="I34" s="510"/>
    </row>
    <row r="35" spans="1:12" x14ac:dyDescent="0.2">
      <c r="A35" s="389"/>
      <c r="B35" s="102"/>
      <c r="C35" s="102" t="s">
        <v>90</v>
      </c>
      <c r="D35" s="51" t="s">
        <v>135</v>
      </c>
      <c r="E35" s="510"/>
      <c r="F35" s="510"/>
      <c r="G35" s="510"/>
      <c r="H35" s="510"/>
      <c r="I35" s="510"/>
    </row>
    <row r="36" spans="1:12" x14ac:dyDescent="0.2">
      <c r="A36" s="389"/>
      <c r="B36" s="102"/>
      <c r="C36" s="102" t="s">
        <v>88</v>
      </c>
      <c r="D36" s="51" t="s">
        <v>89</v>
      </c>
      <c r="E36" s="507"/>
      <c r="F36" s="508"/>
      <c r="G36" s="508"/>
      <c r="H36" s="508"/>
      <c r="I36" s="508"/>
    </row>
    <row r="37" spans="1:12" x14ac:dyDescent="0.2">
      <c r="A37" s="389"/>
      <c r="B37" s="102" t="s">
        <v>404</v>
      </c>
      <c r="C37" s="102"/>
      <c r="D37" s="51"/>
      <c r="E37" s="128"/>
      <c r="F37" s="129"/>
      <c r="G37" s="129"/>
      <c r="H37" s="129"/>
      <c r="I37" s="129"/>
    </row>
    <row r="38" spans="1:12" x14ac:dyDescent="0.2">
      <c r="A38" s="389"/>
      <c r="B38" s="102"/>
      <c r="C38" s="102" t="s">
        <v>82</v>
      </c>
      <c r="D38" s="51" t="s">
        <v>83</v>
      </c>
      <c r="E38" s="510"/>
      <c r="F38" s="510"/>
      <c r="G38" s="510"/>
      <c r="H38" s="510"/>
      <c r="I38" s="510"/>
    </row>
    <row r="39" spans="1:12" x14ac:dyDescent="0.2">
      <c r="A39" s="389"/>
      <c r="B39" s="102"/>
      <c r="C39" s="102" t="s">
        <v>84</v>
      </c>
      <c r="D39" s="51" t="s">
        <v>85</v>
      </c>
      <c r="E39" s="510"/>
      <c r="F39" s="510"/>
      <c r="G39" s="510"/>
      <c r="H39" s="510"/>
      <c r="I39" s="510"/>
    </row>
    <row r="40" spans="1:12" x14ac:dyDescent="0.2">
      <c r="A40" s="389"/>
      <c r="B40" s="102"/>
      <c r="C40" s="102" t="s">
        <v>134</v>
      </c>
      <c r="D40" s="51"/>
      <c r="E40" s="510"/>
      <c r="F40" s="510"/>
      <c r="G40" s="510"/>
      <c r="H40" s="510"/>
      <c r="I40" s="510"/>
    </row>
    <row r="41" spans="1:12" x14ac:dyDescent="0.2">
      <c r="A41" s="389"/>
      <c r="B41" s="102"/>
      <c r="C41" s="102" t="s">
        <v>86</v>
      </c>
      <c r="D41" s="51" t="s">
        <v>87</v>
      </c>
      <c r="E41" s="510"/>
      <c r="F41" s="510"/>
      <c r="G41" s="510"/>
      <c r="H41" s="510"/>
      <c r="I41" s="510"/>
    </row>
    <row r="42" spans="1:12" x14ac:dyDescent="0.2">
      <c r="A42" s="389"/>
      <c r="B42" s="102"/>
      <c r="C42" s="102" t="s">
        <v>90</v>
      </c>
      <c r="D42" s="51" t="s">
        <v>135</v>
      </c>
      <c r="E42" s="510"/>
      <c r="F42" s="510"/>
      <c r="G42" s="510"/>
      <c r="H42" s="510"/>
      <c r="I42" s="510"/>
    </row>
    <row r="43" spans="1:12" x14ac:dyDescent="0.2">
      <c r="A43" s="389"/>
      <c r="B43" s="102"/>
      <c r="C43" s="102" t="s">
        <v>88</v>
      </c>
      <c r="D43" s="51" t="s">
        <v>89</v>
      </c>
      <c r="E43" s="510"/>
      <c r="F43" s="510"/>
      <c r="G43" s="510"/>
      <c r="H43" s="510"/>
      <c r="I43" s="510"/>
    </row>
    <row r="44" spans="1:12" x14ac:dyDescent="0.2">
      <c r="A44" s="389"/>
      <c r="B44" s="102" t="s">
        <v>405</v>
      </c>
      <c r="C44" s="102"/>
      <c r="D44" s="51"/>
      <c r="E44" s="130"/>
      <c r="F44" s="130"/>
      <c r="G44" s="130"/>
      <c r="H44" s="130"/>
      <c r="I44" s="130"/>
      <c r="L44" s="120"/>
    </row>
    <row r="45" spans="1:12" x14ac:dyDescent="0.2">
      <c r="A45" s="389"/>
      <c r="B45" s="102"/>
      <c r="C45" s="102" t="s">
        <v>82</v>
      </c>
      <c r="D45" s="51" t="s">
        <v>83</v>
      </c>
      <c r="E45" s="510"/>
      <c r="F45" s="510"/>
      <c r="G45" s="510"/>
      <c r="H45" s="510"/>
      <c r="I45" s="510"/>
    </row>
    <row r="46" spans="1:12" ht="13.5" customHeight="1" x14ac:dyDescent="0.2">
      <c r="A46" s="389"/>
      <c r="B46" s="102"/>
      <c r="C46" s="102" t="s">
        <v>84</v>
      </c>
      <c r="D46" s="51" t="s">
        <v>85</v>
      </c>
      <c r="E46" s="509"/>
      <c r="F46" s="510"/>
      <c r="G46" s="510"/>
      <c r="H46" s="510"/>
      <c r="I46" s="510"/>
    </row>
    <row r="47" spans="1:12" x14ac:dyDescent="0.2">
      <c r="A47" s="389"/>
      <c r="B47" s="102"/>
      <c r="C47" s="102" t="s">
        <v>134</v>
      </c>
      <c r="D47" s="51"/>
      <c r="E47" s="507"/>
      <c r="F47" s="508"/>
      <c r="G47" s="508"/>
      <c r="H47" s="508"/>
      <c r="I47" s="508"/>
    </row>
    <row r="48" spans="1:12" x14ac:dyDescent="0.2">
      <c r="A48" s="389"/>
      <c r="B48" s="102"/>
      <c r="C48" s="102" t="s">
        <v>86</v>
      </c>
      <c r="D48" s="51" t="s">
        <v>87</v>
      </c>
      <c r="E48" s="509"/>
      <c r="F48" s="510"/>
      <c r="G48" s="510"/>
      <c r="H48" s="510"/>
      <c r="I48" s="510"/>
    </row>
    <row r="49" spans="1:9" x14ac:dyDescent="0.2">
      <c r="A49" s="389"/>
      <c r="B49" s="102"/>
      <c r="C49" s="102" t="s">
        <v>90</v>
      </c>
      <c r="D49" s="51" t="s">
        <v>135</v>
      </c>
      <c r="E49" s="509"/>
      <c r="F49" s="510"/>
      <c r="G49" s="510"/>
      <c r="H49" s="510"/>
      <c r="I49" s="510"/>
    </row>
    <row r="50" spans="1:9" ht="15" customHeight="1" x14ac:dyDescent="0.2">
      <c r="A50" s="389"/>
      <c r="B50" s="102"/>
      <c r="C50" s="102" t="s">
        <v>88</v>
      </c>
      <c r="D50" s="51" t="s">
        <v>89</v>
      </c>
      <c r="E50" s="509"/>
      <c r="F50" s="510"/>
      <c r="G50" s="510"/>
      <c r="H50" s="510"/>
      <c r="I50" s="510"/>
    </row>
    <row r="51" spans="1:9" ht="21" customHeight="1" thickBot="1" x14ac:dyDescent="0.3">
      <c r="A51" s="400" t="s">
        <v>389</v>
      </c>
      <c r="B51" s="121"/>
      <c r="C51" s="121"/>
      <c r="D51" s="57"/>
      <c r="E51" s="156">
        <f>SUM(E31:E50)</f>
        <v>0</v>
      </c>
      <c r="F51" s="156">
        <f>SUM(F31:F50)</f>
        <v>0</v>
      </c>
      <c r="G51" s="156">
        <f>SUM(G31:G50)</f>
        <v>0</v>
      </c>
      <c r="H51" s="156">
        <f>SUM(H31:H50)</f>
        <v>0</v>
      </c>
      <c r="I51" s="156">
        <f>SUM(I31:I50)</f>
        <v>0</v>
      </c>
    </row>
    <row r="52" spans="1:9" ht="21" customHeight="1" thickTop="1" x14ac:dyDescent="0.25">
      <c r="A52" s="145"/>
      <c r="B52" s="146"/>
      <c r="C52" s="146"/>
      <c r="D52" s="382"/>
      <c r="E52" s="425"/>
      <c r="F52" s="425"/>
      <c r="G52" s="425"/>
      <c r="H52" s="425"/>
      <c r="I52" s="425"/>
    </row>
    <row r="53" spans="1:9" ht="15" x14ac:dyDescent="0.25">
      <c r="A53" s="88"/>
      <c r="B53" s="513" t="str">
        <f>'Form 1 Cover'!B21</f>
        <v>Doral Academy of Northern Nevada</v>
      </c>
      <c r="C53" s="122"/>
      <c r="D53" s="58"/>
      <c r="E53" s="58"/>
      <c r="F53" s="58"/>
      <c r="H53" s="58"/>
      <c r="I53" s="475" t="str">
        <f>"Budget Fiscal Year "&amp;TEXT('Form 1 Cover'!$D$138, "mm/dd/yy")</f>
        <v>Budget Fiscal Year 2017-2018</v>
      </c>
    </row>
    <row r="54" spans="1:9" x14ac:dyDescent="0.2">
      <c r="A54" s="88"/>
      <c r="B54" s="88"/>
      <c r="C54" s="88"/>
      <c r="D54" s="58"/>
      <c r="E54" s="88"/>
      <c r="F54" s="58"/>
      <c r="G54" s="58"/>
      <c r="H54" s="58"/>
      <c r="I54" s="58"/>
    </row>
    <row r="55" spans="1:9" ht="18.75" customHeight="1" x14ac:dyDescent="0.2">
      <c r="A55" s="88"/>
      <c r="B55" s="88" t="s">
        <v>466</v>
      </c>
      <c r="C55" s="88"/>
      <c r="D55" s="58"/>
      <c r="E55" s="58"/>
      <c r="F55" s="58"/>
      <c r="G55" s="58"/>
      <c r="H55" s="426"/>
      <c r="I55" s="426">
        <f>'Form 1 Cover'!$D$147</f>
        <v>42787</v>
      </c>
    </row>
    <row r="56" spans="1:9" ht="18.75" customHeight="1" x14ac:dyDescent="0.2">
      <c r="A56" s="88"/>
      <c r="B56" s="88"/>
      <c r="C56" s="88"/>
      <c r="D56" s="58"/>
      <c r="E56" s="58"/>
      <c r="F56" s="58"/>
      <c r="G56" s="58"/>
      <c r="H56" s="426"/>
      <c r="I56" s="426"/>
    </row>
    <row r="57" spans="1:9" ht="18.75" customHeight="1" x14ac:dyDescent="0.2">
      <c r="A57" s="88"/>
      <c r="B57" s="88"/>
      <c r="C57" s="88"/>
      <c r="D57" s="58"/>
      <c r="E57" s="58"/>
      <c r="F57" s="58"/>
      <c r="G57" s="58"/>
      <c r="H57" s="426"/>
      <c r="I57" s="426"/>
    </row>
    <row r="58" spans="1:9" x14ac:dyDescent="0.2">
      <c r="A58" s="399"/>
      <c r="B58" s="427" t="str">
        <f>'Form 1 Cover'!B21</f>
        <v>Doral Academy of Northern Nevada</v>
      </c>
      <c r="C58" s="83"/>
      <c r="D58" s="84"/>
      <c r="E58" s="187">
        <v>-1</v>
      </c>
      <c r="F58" s="188">
        <v>-2</v>
      </c>
      <c r="G58" s="373">
        <v>-3</v>
      </c>
      <c r="H58" s="188">
        <v>-4</v>
      </c>
      <c r="I58" s="188">
        <v>-5</v>
      </c>
    </row>
    <row r="59" spans="1:9" x14ac:dyDescent="0.2">
      <c r="A59" s="415"/>
      <c r="B59" s="88"/>
      <c r="C59" s="88"/>
      <c r="D59" s="47"/>
      <c r="E59" s="194"/>
      <c r="F59" s="32" t="s">
        <v>33</v>
      </c>
      <c r="G59" s="627" t="str">
        <f>"BUDGET YEAR ENDING "&amp;TEXT('Form 1 Cover'!D140, "MM/DD/YY")</f>
        <v>BUDGET YEAR ENDING 06/30/18</v>
      </c>
      <c r="H59" s="35"/>
      <c r="I59" s="628"/>
    </row>
    <row r="60" spans="1:9" x14ac:dyDescent="0.2">
      <c r="A60" s="415"/>
      <c r="B60" s="88"/>
      <c r="C60" s="88"/>
      <c r="D60" s="47"/>
      <c r="E60" s="190" t="s">
        <v>285</v>
      </c>
      <c r="F60" s="190" t="s">
        <v>287</v>
      </c>
      <c r="G60" s="191"/>
      <c r="H60" s="417"/>
      <c r="I60" s="190" t="s">
        <v>630</v>
      </c>
    </row>
    <row r="61" spans="1:9" ht="15" x14ac:dyDescent="0.2">
      <c r="A61" s="415"/>
      <c r="B61" s="148" t="s">
        <v>80</v>
      </c>
      <c r="C61" s="58"/>
      <c r="D61" s="47"/>
      <c r="E61" s="190" t="s">
        <v>286</v>
      </c>
      <c r="F61" s="190" t="s">
        <v>286</v>
      </c>
      <c r="G61" s="192" t="s">
        <v>288</v>
      </c>
      <c r="H61" s="190" t="s">
        <v>112</v>
      </c>
      <c r="I61" s="190" t="s">
        <v>112</v>
      </c>
    </row>
    <row r="62" spans="1:9" ht="15" x14ac:dyDescent="0.2">
      <c r="A62" s="413"/>
      <c r="B62" s="629"/>
      <c r="C62" s="629"/>
      <c r="D62" s="630"/>
      <c r="E62" s="4">
        <f>'Form 1 Cover'!D131</f>
        <v>42551</v>
      </c>
      <c r="F62" s="4">
        <f>'Form 1 Cover'!D135</f>
        <v>42916</v>
      </c>
      <c r="G62" s="193" t="s">
        <v>289</v>
      </c>
      <c r="H62" s="418" t="s">
        <v>289</v>
      </c>
      <c r="I62" s="418" t="s">
        <v>289</v>
      </c>
    </row>
    <row r="63" spans="1:9" ht="15" x14ac:dyDescent="0.25">
      <c r="A63" s="387" t="s">
        <v>84</v>
      </c>
      <c r="B63" s="98"/>
      <c r="C63" s="99" t="s">
        <v>186</v>
      </c>
      <c r="D63" s="149"/>
      <c r="E63" s="115"/>
      <c r="F63" s="115"/>
      <c r="G63" s="115"/>
      <c r="H63" s="115"/>
      <c r="I63" s="115"/>
    </row>
    <row r="64" spans="1:9" x14ac:dyDescent="0.2">
      <c r="A64" s="389"/>
      <c r="B64" s="102" t="s">
        <v>178</v>
      </c>
      <c r="C64" s="102"/>
      <c r="D64" s="51" t="s">
        <v>179</v>
      </c>
      <c r="E64" s="130"/>
      <c r="F64" s="130"/>
      <c r="G64" s="130"/>
      <c r="H64" s="130"/>
      <c r="I64" s="130"/>
    </row>
    <row r="65" spans="1:9" x14ac:dyDescent="0.2">
      <c r="A65" s="389"/>
      <c r="B65" s="102"/>
      <c r="C65" s="102" t="s">
        <v>82</v>
      </c>
      <c r="D65" s="51" t="s">
        <v>83</v>
      </c>
      <c r="E65" s="510"/>
      <c r="F65" s="510"/>
      <c r="G65" s="510"/>
      <c r="H65" s="510">
        <f>41501</f>
        <v>41501</v>
      </c>
      <c r="I65" s="510"/>
    </row>
    <row r="66" spans="1:9" x14ac:dyDescent="0.2">
      <c r="A66" s="389"/>
      <c r="B66" s="102"/>
      <c r="C66" s="102" t="s">
        <v>84</v>
      </c>
      <c r="D66" s="51" t="s">
        <v>85</v>
      </c>
      <c r="E66" s="510"/>
      <c r="F66" s="510"/>
      <c r="G66" s="510"/>
      <c r="H66" s="510">
        <f>H65*0.44</f>
        <v>18260.439999999999</v>
      </c>
      <c r="I66" s="510"/>
    </row>
    <row r="67" spans="1:9" x14ac:dyDescent="0.2">
      <c r="A67" s="389"/>
      <c r="B67" s="102"/>
      <c r="C67" s="102" t="s">
        <v>134</v>
      </c>
      <c r="D67" s="51"/>
      <c r="E67" s="510"/>
      <c r="F67" s="510"/>
      <c r="G67" s="510"/>
      <c r="H67" s="510">
        <f>35000</f>
        <v>35000</v>
      </c>
      <c r="I67" s="510"/>
    </row>
    <row r="68" spans="1:9" x14ac:dyDescent="0.2">
      <c r="A68" s="389"/>
      <c r="B68" s="102"/>
      <c r="C68" s="102" t="s">
        <v>86</v>
      </c>
      <c r="D68" s="51" t="s">
        <v>87</v>
      </c>
      <c r="E68" s="510"/>
      <c r="F68" s="510"/>
      <c r="G68" s="510"/>
      <c r="H68" s="510">
        <v>1501</v>
      </c>
      <c r="I68" s="510"/>
    </row>
    <row r="69" spans="1:9" x14ac:dyDescent="0.2">
      <c r="A69" s="389"/>
      <c r="B69" s="102"/>
      <c r="C69" s="102" t="s">
        <v>90</v>
      </c>
      <c r="D69" s="51" t="s">
        <v>135</v>
      </c>
      <c r="E69" s="510"/>
      <c r="F69" s="510"/>
      <c r="G69" s="510"/>
      <c r="H69" s="510"/>
      <c r="I69" s="510"/>
    </row>
    <row r="70" spans="1:9" x14ac:dyDescent="0.2">
      <c r="A70" s="389"/>
      <c r="B70" s="102"/>
      <c r="C70" s="102" t="s">
        <v>88</v>
      </c>
      <c r="D70" s="51" t="s">
        <v>89</v>
      </c>
      <c r="E70" s="510"/>
      <c r="F70" s="510"/>
      <c r="G70" s="510"/>
      <c r="H70" s="510"/>
      <c r="I70" s="510"/>
    </row>
    <row r="71" spans="1:9" x14ac:dyDescent="0.2">
      <c r="A71" s="389"/>
      <c r="B71" s="102" t="s">
        <v>404</v>
      </c>
      <c r="C71" s="102"/>
      <c r="D71" s="51"/>
      <c r="E71" s="130"/>
      <c r="F71" s="130"/>
      <c r="G71" s="130"/>
      <c r="H71" s="130"/>
      <c r="I71" s="130"/>
    </row>
    <row r="72" spans="1:9" x14ac:dyDescent="0.2">
      <c r="A72" s="389"/>
      <c r="B72" s="102"/>
      <c r="C72" s="102" t="s">
        <v>82</v>
      </c>
      <c r="D72" s="51" t="s">
        <v>83</v>
      </c>
      <c r="E72" s="510"/>
      <c r="F72" s="510"/>
      <c r="G72" s="510"/>
      <c r="H72" s="510"/>
      <c r="I72" s="510"/>
    </row>
    <row r="73" spans="1:9" x14ac:dyDescent="0.2">
      <c r="A73" s="389"/>
      <c r="B73" s="102"/>
      <c r="C73" s="102" t="s">
        <v>84</v>
      </c>
      <c r="D73" s="51" t="s">
        <v>85</v>
      </c>
      <c r="E73" s="510"/>
      <c r="F73" s="510"/>
      <c r="G73" s="510"/>
      <c r="H73" s="510"/>
      <c r="I73" s="510"/>
    </row>
    <row r="74" spans="1:9" x14ac:dyDescent="0.2">
      <c r="A74" s="389"/>
      <c r="B74" s="102"/>
      <c r="C74" s="102" t="s">
        <v>134</v>
      </c>
      <c r="D74" s="51"/>
      <c r="E74" s="510"/>
      <c r="F74" s="510"/>
      <c r="G74" s="510"/>
      <c r="H74" s="510"/>
      <c r="I74" s="510"/>
    </row>
    <row r="75" spans="1:9" x14ac:dyDescent="0.2">
      <c r="A75" s="389"/>
      <c r="B75" s="102"/>
      <c r="C75" s="102" t="s">
        <v>86</v>
      </c>
      <c r="D75" s="51" t="s">
        <v>87</v>
      </c>
      <c r="E75" s="510"/>
      <c r="F75" s="510"/>
      <c r="G75" s="510"/>
      <c r="H75" s="510"/>
      <c r="I75" s="510"/>
    </row>
    <row r="76" spans="1:9" x14ac:dyDescent="0.2">
      <c r="A76" s="389"/>
      <c r="B76" s="102"/>
      <c r="C76" s="102" t="s">
        <v>90</v>
      </c>
      <c r="D76" s="51" t="s">
        <v>135</v>
      </c>
      <c r="E76" s="510"/>
      <c r="F76" s="510"/>
      <c r="G76" s="510"/>
      <c r="H76" s="510"/>
      <c r="I76" s="510"/>
    </row>
    <row r="77" spans="1:9" x14ac:dyDescent="0.2">
      <c r="A77" s="389"/>
      <c r="B77" s="102"/>
      <c r="C77" s="102" t="s">
        <v>88</v>
      </c>
      <c r="D77" s="51" t="s">
        <v>89</v>
      </c>
      <c r="E77" s="510"/>
      <c r="F77" s="510"/>
      <c r="G77" s="510"/>
      <c r="H77" s="510"/>
      <c r="I77" s="510"/>
    </row>
    <row r="78" spans="1:9" x14ac:dyDescent="0.2">
      <c r="A78" s="389"/>
      <c r="B78" s="102" t="s">
        <v>405</v>
      </c>
      <c r="C78" s="102"/>
      <c r="D78" s="51"/>
      <c r="E78" s="130"/>
      <c r="F78" s="130"/>
      <c r="G78" s="130"/>
      <c r="H78" s="130"/>
      <c r="I78" s="130"/>
    </row>
    <row r="79" spans="1:9" x14ac:dyDescent="0.2">
      <c r="A79" s="389"/>
      <c r="B79" s="102"/>
      <c r="C79" s="102" t="s">
        <v>82</v>
      </c>
      <c r="D79" s="51" t="s">
        <v>83</v>
      </c>
      <c r="E79" s="510"/>
      <c r="F79" s="510"/>
      <c r="G79" s="510"/>
      <c r="H79" s="510"/>
      <c r="I79" s="510"/>
    </row>
    <row r="80" spans="1:9" x14ac:dyDescent="0.2">
      <c r="A80" s="389"/>
      <c r="B80" s="102"/>
      <c r="C80" s="102" t="s">
        <v>84</v>
      </c>
      <c r="D80" s="51" t="s">
        <v>85</v>
      </c>
      <c r="E80" s="510"/>
      <c r="F80" s="510"/>
      <c r="G80" s="510"/>
      <c r="H80" s="510"/>
      <c r="I80" s="510"/>
    </row>
    <row r="81" spans="1:9" x14ac:dyDescent="0.2">
      <c r="A81" s="389"/>
      <c r="B81" s="102"/>
      <c r="C81" s="102" t="s">
        <v>134</v>
      </c>
      <c r="D81" s="51"/>
      <c r="E81" s="510"/>
      <c r="F81" s="510"/>
      <c r="G81" s="510"/>
      <c r="H81" s="510"/>
      <c r="I81" s="510"/>
    </row>
    <row r="82" spans="1:9" x14ac:dyDescent="0.2">
      <c r="A82" s="389"/>
      <c r="B82" s="102"/>
      <c r="C82" s="102" t="s">
        <v>86</v>
      </c>
      <c r="D82" s="51" t="s">
        <v>87</v>
      </c>
      <c r="E82" s="510"/>
      <c r="F82" s="510"/>
      <c r="G82" s="510"/>
      <c r="H82" s="510"/>
      <c r="I82" s="510"/>
    </row>
    <row r="83" spans="1:9" x14ac:dyDescent="0.2">
      <c r="A83" s="389"/>
      <c r="B83" s="102"/>
      <c r="C83" s="102" t="s">
        <v>90</v>
      </c>
      <c r="D83" s="51" t="s">
        <v>135</v>
      </c>
      <c r="E83" s="510"/>
      <c r="F83" s="510"/>
      <c r="G83" s="510"/>
      <c r="H83" s="510"/>
      <c r="I83" s="510"/>
    </row>
    <row r="84" spans="1:9" x14ac:dyDescent="0.2">
      <c r="A84" s="389"/>
      <c r="B84" s="102"/>
      <c r="C84" s="102" t="s">
        <v>88</v>
      </c>
      <c r="D84" s="51" t="s">
        <v>89</v>
      </c>
      <c r="E84" s="510"/>
      <c r="F84" s="510"/>
      <c r="G84" s="510"/>
      <c r="H84" s="510"/>
      <c r="I84" s="510"/>
    </row>
    <row r="85" spans="1:9" ht="15.75" thickBot="1" x14ac:dyDescent="0.3">
      <c r="A85" s="400" t="s">
        <v>391</v>
      </c>
      <c r="B85" s="121"/>
      <c r="C85" s="121"/>
      <c r="D85" s="57"/>
      <c r="E85" s="150">
        <f>SUM(E65:E84)</f>
        <v>0</v>
      </c>
      <c r="F85" s="150">
        <f>SUM(F65:F84)</f>
        <v>0</v>
      </c>
      <c r="G85" s="150">
        <f>SUM(G65:G84)</f>
        <v>0</v>
      </c>
      <c r="H85" s="150">
        <f>SUM(H65:H84)</f>
        <v>96262.44</v>
      </c>
      <c r="I85" s="150">
        <f>SUM(I65:I84)</f>
        <v>0</v>
      </c>
    </row>
    <row r="86" spans="1:9" ht="15.75" thickTop="1" x14ac:dyDescent="0.25">
      <c r="A86" s="391" t="s">
        <v>390</v>
      </c>
      <c r="B86" s="112"/>
      <c r="C86" s="151" t="s">
        <v>392</v>
      </c>
      <c r="D86" s="152"/>
      <c r="E86" s="153"/>
      <c r="F86" s="153"/>
      <c r="G86" s="153"/>
      <c r="H86" s="153"/>
      <c r="I86" s="153"/>
    </row>
    <row r="87" spans="1:9" x14ac:dyDescent="0.2">
      <c r="A87" s="389"/>
      <c r="B87" s="102" t="s">
        <v>178</v>
      </c>
      <c r="C87" s="102"/>
      <c r="D87" s="51" t="s">
        <v>179</v>
      </c>
      <c r="E87" s="155"/>
      <c r="F87" s="130"/>
      <c r="G87" s="130"/>
      <c r="H87" s="130"/>
      <c r="I87" s="130"/>
    </row>
    <row r="88" spans="1:9" x14ac:dyDescent="0.2">
      <c r="A88" s="389"/>
      <c r="B88" s="102"/>
      <c r="C88" s="102" t="s">
        <v>82</v>
      </c>
      <c r="D88" s="51" t="s">
        <v>83</v>
      </c>
      <c r="E88" s="510"/>
      <c r="F88" s="510"/>
      <c r="G88" s="510"/>
      <c r="H88" s="510"/>
      <c r="I88" s="510"/>
    </row>
    <row r="89" spans="1:9" x14ac:dyDescent="0.2">
      <c r="A89" s="389"/>
      <c r="B89" s="102"/>
      <c r="C89" s="102" t="s">
        <v>84</v>
      </c>
      <c r="D89" s="51" t="s">
        <v>85</v>
      </c>
      <c r="E89" s="507"/>
      <c r="F89" s="508"/>
      <c r="G89" s="508"/>
      <c r="H89" s="508"/>
      <c r="I89" s="508"/>
    </row>
    <row r="90" spans="1:9" x14ac:dyDescent="0.2">
      <c r="A90" s="389"/>
      <c r="B90" s="102"/>
      <c r="C90" s="102" t="s">
        <v>134</v>
      </c>
      <c r="D90" s="51"/>
      <c r="E90" s="510"/>
      <c r="F90" s="510"/>
      <c r="G90" s="510"/>
      <c r="H90" s="510"/>
      <c r="I90" s="510"/>
    </row>
    <row r="91" spans="1:9" x14ac:dyDescent="0.2">
      <c r="A91" s="389"/>
      <c r="B91" s="102"/>
      <c r="C91" s="102" t="s">
        <v>86</v>
      </c>
      <c r="D91" s="51" t="s">
        <v>87</v>
      </c>
      <c r="E91" s="510"/>
      <c r="F91" s="510"/>
      <c r="G91" s="510"/>
      <c r="H91" s="510"/>
      <c r="I91" s="510"/>
    </row>
    <row r="92" spans="1:9" x14ac:dyDescent="0.2">
      <c r="A92" s="389"/>
      <c r="B92" s="102"/>
      <c r="C92" s="102" t="s">
        <v>90</v>
      </c>
      <c r="D92" s="51" t="s">
        <v>135</v>
      </c>
      <c r="E92" s="510"/>
      <c r="F92" s="510"/>
      <c r="G92" s="510"/>
      <c r="H92" s="510"/>
      <c r="I92" s="510"/>
    </row>
    <row r="93" spans="1:9" x14ac:dyDescent="0.2">
      <c r="A93" s="389"/>
      <c r="B93" s="102"/>
      <c r="C93" s="102" t="s">
        <v>88</v>
      </c>
      <c r="D93" s="51" t="s">
        <v>89</v>
      </c>
      <c r="E93" s="507"/>
      <c r="F93" s="508"/>
      <c r="G93" s="508"/>
      <c r="H93" s="508"/>
      <c r="I93" s="508"/>
    </row>
    <row r="94" spans="1:9" x14ac:dyDescent="0.2">
      <c r="A94" s="389"/>
      <c r="B94" s="102" t="s">
        <v>404</v>
      </c>
      <c r="C94" s="102"/>
      <c r="D94" s="51"/>
      <c r="E94" s="128"/>
      <c r="F94" s="129"/>
      <c r="G94" s="129"/>
      <c r="H94" s="129"/>
      <c r="I94" s="129"/>
    </row>
    <row r="95" spans="1:9" x14ac:dyDescent="0.2">
      <c r="A95" s="389"/>
      <c r="B95" s="102"/>
      <c r="C95" s="102" t="s">
        <v>82</v>
      </c>
      <c r="D95" s="51" t="s">
        <v>83</v>
      </c>
      <c r="E95" s="510"/>
      <c r="F95" s="510"/>
      <c r="G95" s="510"/>
      <c r="H95" s="510"/>
      <c r="I95" s="510"/>
    </row>
    <row r="96" spans="1:9" x14ac:dyDescent="0.2">
      <c r="A96" s="389"/>
      <c r="B96" s="102"/>
      <c r="C96" s="102" t="s">
        <v>84</v>
      </c>
      <c r="D96" s="51" t="s">
        <v>85</v>
      </c>
      <c r="E96" s="510"/>
      <c r="F96" s="510"/>
      <c r="G96" s="510"/>
      <c r="H96" s="510"/>
      <c r="I96" s="510"/>
    </row>
    <row r="97" spans="1:9" x14ac:dyDescent="0.2">
      <c r="A97" s="389"/>
      <c r="B97" s="102"/>
      <c r="C97" s="102" t="s">
        <v>134</v>
      </c>
      <c r="D97" s="51"/>
      <c r="E97" s="510"/>
      <c r="F97" s="510"/>
      <c r="G97" s="510"/>
      <c r="H97" s="510"/>
      <c r="I97" s="510"/>
    </row>
    <row r="98" spans="1:9" x14ac:dyDescent="0.2">
      <c r="A98" s="389"/>
      <c r="B98" s="102"/>
      <c r="C98" s="102" t="s">
        <v>86</v>
      </c>
      <c r="D98" s="51" t="s">
        <v>87</v>
      </c>
      <c r="E98" s="510"/>
      <c r="F98" s="510"/>
      <c r="G98" s="510"/>
      <c r="H98" s="510"/>
      <c r="I98" s="510"/>
    </row>
    <row r="99" spans="1:9" x14ac:dyDescent="0.2">
      <c r="A99" s="389"/>
      <c r="B99" s="102"/>
      <c r="C99" s="102" t="s">
        <v>90</v>
      </c>
      <c r="D99" s="51" t="s">
        <v>135</v>
      </c>
      <c r="E99" s="510"/>
      <c r="F99" s="510"/>
      <c r="G99" s="510"/>
      <c r="H99" s="510"/>
      <c r="I99" s="510"/>
    </row>
    <row r="100" spans="1:9" x14ac:dyDescent="0.2">
      <c r="A100" s="389"/>
      <c r="B100" s="102"/>
      <c r="C100" s="102" t="s">
        <v>88</v>
      </c>
      <c r="D100" s="51" t="s">
        <v>89</v>
      </c>
      <c r="E100" s="510"/>
      <c r="F100" s="510"/>
      <c r="G100" s="510"/>
      <c r="H100" s="510"/>
      <c r="I100" s="510"/>
    </row>
    <row r="101" spans="1:9" x14ac:dyDescent="0.2">
      <c r="A101" s="389"/>
      <c r="B101" s="102" t="s">
        <v>405</v>
      </c>
      <c r="C101" s="102"/>
      <c r="D101" s="51"/>
      <c r="E101" s="130"/>
      <c r="F101" s="130"/>
      <c r="G101" s="130"/>
      <c r="H101" s="130"/>
      <c r="I101" s="130"/>
    </row>
    <row r="102" spans="1:9" x14ac:dyDescent="0.2">
      <c r="A102" s="389"/>
      <c r="B102" s="102"/>
      <c r="C102" s="102" t="s">
        <v>82</v>
      </c>
      <c r="D102" s="51" t="s">
        <v>83</v>
      </c>
      <c r="E102" s="510"/>
      <c r="F102" s="510"/>
      <c r="G102" s="510"/>
      <c r="H102" s="510"/>
      <c r="I102" s="510"/>
    </row>
    <row r="103" spans="1:9" x14ac:dyDescent="0.2">
      <c r="A103" s="389"/>
      <c r="B103" s="102"/>
      <c r="C103" s="102" t="s">
        <v>84</v>
      </c>
      <c r="D103" s="51" t="s">
        <v>85</v>
      </c>
      <c r="E103" s="509"/>
      <c r="F103" s="510"/>
      <c r="G103" s="510"/>
      <c r="H103" s="510"/>
      <c r="I103" s="510"/>
    </row>
    <row r="104" spans="1:9" x14ac:dyDescent="0.2">
      <c r="A104" s="389"/>
      <c r="B104" s="102"/>
      <c r="C104" s="102" t="s">
        <v>134</v>
      </c>
      <c r="D104" s="51"/>
      <c r="E104" s="507"/>
      <c r="F104" s="508"/>
      <c r="G104" s="508"/>
      <c r="H104" s="508"/>
      <c r="I104" s="508"/>
    </row>
    <row r="105" spans="1:9" x14ac:dyDescent="0.2">
      <c r="A105" s="389"/>
      <c r="B105" s="102"/>
      <c r="C105" s="102" t="s">
        <v>86</v>
      </c>
      <c r="D105" s="51" t="s">
        <v>87</v>
      </c>
      <c r="E105" s="509"/>
      <c r="F105" s="510"/>
      <c r="G105" s="510"/>
      <c r="H105" s="510"/>
      <c r="I105" s="510"/>
    </row>
    <row r="106" spans="1:9" x14ac:dyDescent="0.2">
      <c r="A106" s="389"/>
      <c r="B106" s="102"/>
      <c r="C106" s="102" t="s">
        <v>90</v>
      </c>
      <c r="D106" s="51" t="s">
        <v>135</v>
      </c>
      <c r="E106" s="509"/>
      <c r="F106" s="510"/>
      <c r="G106" s="510"/>
      <c r="H106" s="510"/>
      <c r="I106" s="510"/>
    </row>
    <row r="107" spans="1:9" x14ac:dyDescent="0.2">
      <c r="A107" s="389"/>
      <c r="B107" s="102"/>
      <c r="C107" s="102" t="s">
        <v>88</v>
      </c>
      <c r="D107" s="51" t="s">
        <v>89</v>
      </c>
      <c r="E107" s="509"/>
      <c r="F107" s="510"/>
      <c r="G107" s="510"/>
      <c r="H107" s="510"/>
      <c r="I107" s="510"/>
    </row>
    <row r="108" spans="1:9" ht="15.75" thickBot="1" x14ac:dyDescent="0.3">
      <c r="A108" s="400" t="s">
        <v>393</v>
      </c>
      <c r="B108" s="121"/>
      <c r="C108" s="121"/>
      <c r="D108" s="57"/>
      <c r="E108" s="156">
        <f>SUM(E88:E107)</f>
        <v>0</v>
      </c>
      <c r="F108" s="156">
        <f>SUM(F88:F107)</f>
        <v>0</v>
      </c>
      <c r="G108" s="156">
        <f>SUM(G88:G107)</f>
        <v>0</v>
      </c>
      <c r="H108" s="156">
        <f>SUM(H88:H107)</f>
        <v>0</v>
      </c>
      <c r="I108" s="156">
        <f>SUM(I88:I107)</f>
        <v>0</v>
      </c>
    </row>
    <row r="109" spans="1:9" ht="15.75" thickTop="1" x14ac:dyDescent="0.25">
      <c r="A109" s="145"/>
      <c r="B109" s="146"/>
      <c r="C109" s="146"/>
      <c r="D109" s="382"/>
      <c r="E109" s="425"/>
      <c r="F109" s="425"/>
      <c r="G109" s="425"/>
      <c r="H109" s="425"/>
      <c r="I109" s="425"/>
    </row>
    <row r="110" spans="1:9" ht="15" x14ac:dyDescent="0.25">
      <c r="A110" s="88"/>
      <c r="B110" s="511" t="str">
        <f>'Form 1 Cover'!B21</f>
        <v>Doral Academy of Northern Nevada</v>
      </c>
      <c r="C110" s="474"/>
      <c r="D110" s="43"/>
      <c r="E110" s="58"/>
      <c r="F110" s="58"/>
      <c r="H110" s="58"/>
      <c r="I110" s="475" t="str">
        <f>"Budget Fiscal Year "&amp;TEXT('Form 1 Cover'!$D$138, "mm/dd/yy")</f>
        <v>Budget Fiscal Year 2017-2018</v>
      </c>
    </row>
    <row r="111" spans="1:9" x14ac:dyDescent="0.2">
      <c r="A111" s="88"/>
      <c r="B111" s="88"/>
      <c r="C111" s="88"/>
      <c r="D111" s="58"/>
      <c r="E111" s="88"/>
      <c r="F111" s="58"/>
      <c r="G111" s="58"/>
      <c r="H111" s="58"/>
      <c r="I111" s="58"/>
    </row>
    <row r="112" spans="1:9" x14ac:dyDescent="0.2">
      <c r="A112" s="88"/>
      <c r="B112" s="88" t="s">
        <v>466</v>
      </c>
      <c r="C112" s="88"/>
      <c r="D112" s="58"/>
      <c r="E112" s="58"/>
      <c r="F112" s="58"/>
      <c r="G112" s="58"/>
      <c r="H112" s="426"/>
      <c r="I112" s="426">
        <f>'Form 1 Cover'!$D$147</f>
        <v>42787</v>
      </c>
    </row>
    <row r="113" spans="1:11" x14ac:dyDescent="0.2">
      <c r="A113" s="88"/>
      <c r="B113" s="88"/>
      <c r="C113" s="88"/>
      <c r="D113" s="58"/>
      <c r="E113" s="58"/>
      <c r="F113" s="58"/>
      <c r="G113" s="58"/>
      <c r="H113" s="426"/>
      <c r="I113" s="426"/>
    </row>
    <row r="114" spans="1:11" x14ac:dyDescent="0.2">
      <c r="A114" s="88"/>
      <c r="B114" s="88"/>
      <c r="C114" s="88"/>
      <c r="D114" s="58"/>
      <c r="E114" s="58"/>
      <c r="F114" s="58"/>
      <c r="G114" s="58"/>
      <c r="H114" s="426"/>
      <c r="I114" s="426"/>
    </row>
    <row r="115" spans="1:11" x14ac:dyDescent="0.2">
      <c r="A115" s="399"/>
      <c r="B115" s="83"/>
      <c r="C115" s="83"/>
      <c r="D115" s="84"/>
      <c r="E115" s="187">
        <v>-1</v>
      </c>
      <c r="F115" s="188">
        <v>-2</v>
      </c>
      <c r="G115" s="373">
        <v>-3</v>
      </c>
      <c r="H115" s="188">
        <v>-4</v>
      </c>
      <c r="I115" s="188">
        <v>-5</v>
      </c>
    </row>
    <row r="116" spans="1:11" x14ac:dyDescent="0.2">
      <c r="A116" s="415"/>
      <c r="B116" s="88"/>
      <c r="C116" s="88"/>
      <c r="D116" s="47"/>
      <c r="E116" s="194"/>
      <c r="F116" s="32" t="s">
        <v>33</v>
      </c>
      <c r="G116" s="627" t="str">
        <f>"BUDGET YEAR ENDING "&amp;TEXT('Form 1 Cover'!D140, "MM/DD/YY")</f>
        <v>BUDGET YEAR ENDING 06/30/18</v>
      </c>
      <c r="H116" s="35"/>
      <c r="I116" s="628"/>
    </row>
    <row r="117" spans="1:11" x14ac:dyDescent="0.2">
      <c r="A117" s="415"/>
      <c r="B117" s="88"/>
      <c r="C117" s="88"/>
      <c r="D117" s="47"/>
      <c r="E117" s="190" t="s">
        <v>285</v>
      </c>
      <c r="F117" s="190" t="s">
        <v>287</v>
      </c>
      <c r="G117" s="191"/>
      <c r="H117" s="417"/>
      <c r="I117" s="190" t="s">
        <v>630</v>
      </c>
    </row>
    <row r="118" spans="1:11" ht="15" x14ac:dyDescent="0.2">
      <c r="A118" s="415"/>
      <c r="B118" s="148" t="s">
        <v>80</v>
      </c>
      <c r="C118" s="58"/>
      <c r="D118" s="47"/>
      <c r="E118" s="190" t="s">
        <v>286</v>
      </c>
      <c r="F118" s="190" t="s">
        <v>286</v>
      </c>
      <c r="G118" s="192" t="s">
        <v>288</v>
      </c>
      <c r="H118" s="190" t="s">
        <v>112</v>
      </c>
      <c r="I118" s="190" t="s">
        <v>112</v>
      </c>
    </row>
    <row r="119" spans="1:11" ht="15" x14ac:dyDescent="0.2">
      <c r="A119" s="413"/>
      <c r="B119" s="629"/>
      <c r="C119" s="629"/>
      <c r="D119" s="630"/>
      <c r="E119" s="4">
        <f>'Form 1 Cover'!D131</f>
        <v>42551</v>
      </c>
      <c r="F119" s="4">
        <f>'Form 1 Cover'!D135</f>
        <v>42916</v>
      </c>
      <c r="G119" s="193" t="s">
        <v>289</v>
      </c>
      <c r="H119" s="418" t="s">
        <v>289</v>
      </c>
      <c r="I119" s="418" t="s">
        <v>289</v>
      </c>
    </row>
    <row r="120" spans="1:11" ht="15" x14ac:dyDescent="0.25">
      <c r="A120" s="387" t="s">
        <v>394</v>
      </c>
      <c r="B120" s="98"/>
      <c r="C120" s="99" t="s">
        <v>395</v>
      </c>
      <c r="D120" s="149"/>
      <c r="E120" s="115"/>
      <c r="F120" s="115"/>
      <c r="G120" s="115"/>
      <c r="H120" s="115"/>
      <c r="I120" s="115"/>
    </row>
    <row r="121" spans="1:11" ht="15" x14ac:dyDescent="0.25">
      <c r="A121" s="389"/>
      <c r="B121" s="102" t="s">
        <v>178</v>
      </c>
      <c r="C121" s="102"/>
      <c r="D121" s="51" t="s">
        <v>179</v>
      </c>
      <c r="E121" s="55"/>
      <c r="F121" s="55"/>
      <c r="G121" s="55"/>
      <c r="H121" s="55"/>
      <c r="I121" s="55"/>
      <c r="K121" s="517" t="s">
        <v>649</v>
      </c>
    </row>
    <row r="122" spans="1:11" x14ac:dyDescent="0.2">
      <c r="A122" s="389"/>
      <c r="B122" s="102"/>
      <c r="C122" s="102" t="s">
        <v>82</v>
      </c>
      <c r="D122" s="51" t="s">
        <v>83</v>
      </c>
      <c r="E122" s="510"/>
      <c r="F122" s="510"/>
      <c r="G122" s="510"/>
      <c r="H122" s="510"/>
      <c r="I122" s="510"/>
    </row>
    <row r="123" spans="1:11" x14ac:dyDescent="0.2">
      <c r="A123" s="389"/>
      <c r="B123" s="102"/>
      <c r="C123" s="102" t="s">
        <v>84</v>
      </c>
      <c r="D123" s="51" t="s">
        <v>85</v>
      </c>
      <c r="E123" s="510"/>
      <c r="F123" s="510"/>
      <c r="G123" s="510"/>
      <c r="H123" s="510"/>
      <c r="I123" s="510"/>
    </row>
    <row r="124" spans="1:11" x14ac:dyDescent="0.2">
      <c r="A124" s="389"/>
      <c r="B124" s="102"/>
      <c r="C124" s="102" t="s">
        <v>134</v>
      </c>
      <c r="D124" s="51"/>
      <c r="E124" s="510"/>
      <c r="F124" s="510"/>
      <c r="G124" s="510"/>
      <c r="H124" s="510"/>
      <c r="I124" s="510"/>
    </row>
    <row r="125" spans="1:11" x14ac:dyDescent="0.2">
      <c r="A125" s="389"/>
      <c r="B125" s="102"/>
      <c r="C125" s="102" t="s">
        <v>86</v>
      </c>
      <c r="D125" s="51" t="s">
        <v>87</v>
      </c>
      <c r="E125" s="510"/>
      <c r="F125" s="510"/>
      <c r="G125" s="510"/>
      <c r="H125" s="510"/>
      <c r="I125" s="510"/>
    </row>
    <row r="126" spans="1:11" x14ac:dyDescent="0.2">
      <c r="A126" s="389"/>
      <c r="B126" s="102"/>
      <c r="C126" s="102" t="s">
        <v>90</v>
      </c>
      <c r="D126" s="51" t="s">
        <v>135</v>
      </c>
      <c r="E126" s="510"/>
      <c r="F126" s="510"/>
      <c r="G126" s="510"/>
      <c r="H126" s="510"/>
      <c r="I126" s="510"/>
    </row>
    <row r="127" spans="1:11" x14ac:dyDescent="0.2">
      <c r="A127" s="389"/>
      <c r="B127" s="102"/>
      <c r="C127" s="102" t="s">
        <v>88</v>
      </c>
      <c r="D127" s="51" t="s">
        <v>89</v>
      </c>
      <c r="E127" s="510"/>
      <c r="F127" s="510"/>
      <c r="G127" s="510"/>
      <c r="H127" s="510"/>
      <c r="I127" s="510"/>
    </row>
    <row r="128" spans="1:11" x14ac:dyDescent="0.2">
      <c r="A128" s="389"/>
      <c r="B128" s="102" t="s">
        <v>404</v>
      </c>
      <c r="C128" s="102"/>
      <c r="D128" s="51"/>
      <c r="E128" s="130"/>
      <c r="F128" s="130"/>
      <c r="G128" s="130"/>
      <c r="H128" s="130"/>
      <c r="I128" s="130"/>
    </row>
    <row r="129" spans="1:9" x14ac:dyDescent="0.2">
      <c r="A129" s="389"/>
      <c r="B129" s="102"/>
      <c r="C129" s="102" t="s">
        <v>82</v>
      </c>
      <c r="D129" s="51" t="s">
        <v>83</v>
      </c>
      <c r="E129" s="510"/>
      <c r="F129" s="510"/>
      <c r="G129" s="510"/>
      <c r="H129" s="510"/>
      <c r="I129" s="510"/>
    </row>
    <row r="130" spans="1:9" x14ac:dyDescent="0.2">
      <c r="A130" s="389"/>
      <c r="B130" s="102"/>
      <c r="C130" s="102" t="s">
        <v>84</v>
      </c>
      <c r="D130" s="51" t="s">
        <v>85</v>
      </c>
      <c r="E130" s="510"/>
      <c r="F130" s="510"/>
      <c r="G130" s="510"/>
      <c r="H130" s="510"/>
      <c r="I130" s="510"/>
    </row>
    <row r="131" spans="1:9" x14ac:dyDescent="0.2">
      <c r="A131" s="389"/>
      <c r="B131" s="102"/>
      <c r="C131" s="102" t="s">
        <v>134</v>
      </c>
      <c r="D131" s="51"/>
      <c r="E131" s="510"/>
      <c r="F131" s="510"/>
      <c r="G131" s="510"/>
      <c r="H131" s="510"/>
      <c r="I131" s="510"/>
    </row>
    <row r="132" spans="1:9" x14ac:dyDescent="0.2">
      <c r="A132" s="389"/>
      <c r="B132" s="102"/>
      <c r="C132" s="102" t="s">
        <v>86</v>
      </c>
      <c r="D132" s="51" t="s">
        <v>87</v>
      </c>
      <c r="E132" s="510"/>
      <c r="F132" s="510"/>
      <c r="G132" s="510"/>
      <c r="H132" s="510"/>
      <c r="I132" s="510"/>
    </row>
    <row r="133" spans="1:9" x14ac:dyDescent="0.2">
      <c r="A133" s="389"/>
      <c r="B133" s="102"/>
      <c r="C133" s="102" t="s">
        <v>90</v>
      </c>
      <c r="D133" s="51" t="s">
        <v>135</v>
      </c>
      <c r="E133" s="510"/>
      <c r="F133" s="510"/>
      <c r="G133" s="510"/>
      <c r="H133" s="510"/>
      <c r="I133" s="510"/>
    </row>
    <row r="134" spans="1:9" x14ac:dyDescent="0.2">
      <c r="A134" s="389"/>
      <c r="B134" s="102"/>
      <c r="C134" s="102" t="s">
        <v>88</v>
      </c>
      <c r="D134" s="51" t="s">
        <v>89</v>
      </c>
      <c r="E134" s="510"/>
      <c r="F134" s="510"/>
      <c r="G134" s="510"/>
      <c r="H134" s="510"/>
      <c r="I134" s="510"/>
    </row>
    <row r="135" spans="1:9" x14ac:dyDescent="0.2">
      <c r="A135" s="389"/>
      <c r="B135" s="102" t="s">
        <v>405</v>
      </c>
      <c r="C135" s="102"/>
      <c r="D135" s="51"/>
      <c r="E135" s="130"/>
      <c r="F135" s="130"/>
      <c r="G135" s="130"/>
      <c r="H135" s="130"/>
      <c r="I135" s="130"/>
    </row>
    <row r="136" spans="1:9" x14ac:dyDescent="0.2">
      <c r="A136" s="389"/>
      <c r="B136" s="102"/>
      <c r="C136" s="102" t="s">
        <v>82</v>
      </c>
      <c r="D136" s="51" t="s">
        <v>83</v>
      </c>
      <c r="E136" s="510"/>
      <c r="F136" s="510"/>
      <c r="G136" s="510"/>
      <c r="H136" s="510"/>
      <c r="I136" s="510"/>
    </row>
    <row r="137" spans="1:9" x14ac:dyDescent="0.2">
      <c r="A137" s="389"/>
      <c r="B137" s="102"/>
      <c r="C137" s="102" t="s">
        <v>84</v>
      </c>
      <c r="D137" s="51" t="s">
        <v>85</v>
      </c>
      <c r="E137" s="510"/>
      <c r="F137" s="510"/>
      <c r="G137" s="510"/>
      <c r="H137" s="510"/>
      <c r="I137" s="510"/>
    </row>
    <row r="138" spans="1:9" x14ac:dyDescent="0.2">
      <c r="A138" s="389"/>
      <c r="B138" s="102"/>
      <c r="C138" s="102" t="s">
        <v>134</v>
      </c>
      <c r="D138" s="51"/>
      <c r="E138" s="510"/>
      <c r="F138" s="510"/>
      <c r="G138" s="510"/>
      <c r="H138" s="510"/>
      <c r="I138" s="510"/>
    </row>
    <row r="139" spans="1:9" x14ac:dyDescent="0.2">
      <c r="A139" s="389"/>
      <c r="B139" s="102"/>
      <c r="C139" s="102" t="s">
        <v>86</v>
      </c>
      <c r="D139" s="51" t="s">
        <v>87</v>
      </c>
      <c r="E139" s="510"/>
      <c r="F139" s="510"/>
      <c r="G139" s="510"/>
      <c r="H139" s="510"/>
      <c r="I139" s="510"/>
    </row>
    <row r="140" spans="1:9" x14ac:dyDescent="0.2">
      <c r="A140" s="389"/>
      <c r="B140" s="102"/>
      <c r="C140" s="102" t="s">
        <v>90</v>
      </c>
      <c r="D140" s="51" t="s">
        <v>135</v>
      </c>
      <c r="E140" s="510"/>
      <c r="F140" s="510"/>
      <c r="G140" s="510"/>
      <c r="H140" s="510"/>
      <c r="I140" s="510"/>
    </row>
    <row r="141" spans="1:9" x14ac:dyDescent="0.2">
      <c r="A141" s="389"/>
      <c r="B141" s="102"/>
      <c r="C141" s="102" t="s">
        <v>88</v>
      </c>
      <c r="D141" s="51" t="s">
        <v>89</v>
      </c>
      <c r="E141" s="510"/>
      <c r="F141" s="510"/>
      <c r="G141" s="510"/>
      <c r="H141" s="510"/>
      <c r="I141" s="510"/>
    </row>
    <row r="142" spans="1:9" ht="15.75" thickBot="1" x14ac:dyDescent="0.3">
      <c r="A142" s="400" t="s">
        <v>396</v>
      </c>
      <c r="B142" s="121"/>
      <c r="C142" s="121"/>
      <c r="D142" s="57"/>
      <c r="E142" s="150">
        <f>SUM(E122:E141)</f>
        <v>0</v>
      </c>
      <c r="F142" s="150">
        <f>SUM(F122:F141)</f>
        <v>0</v>
      </c>
      <c r="G142" s="150">
        <f>SUM(G122:G141)</f>
        <v>0</v>
      </c>
      <c r="H142" s="150">
        <f>SUM(H122:H141)</f>
        <v>0</v>
      </c>
      <c r="I142" s="150">
        <f>SUM(I122:I141)</f>
        <v>0</v>
      </c>
    </row>
    <row r="143" spans="1:9" ht="15.75" thickTop="1" x14ac:dyDescent="0.25">
      <c r="A143" s="391" t="s">
        <v>183</v>
      </c>
      <c r="B143" s="112"/>
      <c r="C143" s="151" t="s">
        <v>397</v>
      </c>
      <c r="D143" s="152"/>
      <c r="E143" s="153"/>
      <c r="F143" s="153"/>
      <c r="G143" s="153"/>
      <c r="H143" s="153"/>
      <c r="I143" s="153"/>
    </row>
    <row r="144" spans="1:9" x14ac:dyDescent="0.2">
      <c r="A144" s="389"/>
      <c r="B144" s="102" t="s">
        <v>178</v>
      </c>
      <c r="C144" s="102"/>
      <c r="D144" s="51" t="s">
        <v>179</v>
      </c>
      <c r="E144" s="155"/>
      <c r="F144" s="130"/>
      <c r="G144" s="130"/>
      <c r="H144" s="130"/>
      <c r="I144" s="130"/>
    </row>
    <row r="145" spans="1:9" x14ac:dyDescent="0.2">
      <c r="A145" s="389"/>
      <c r="B145" s="102"/>
      <c r="C145" s="102" t="s">
        <v>82</v>
      </c>
      <c r="D145" s="51" t="s">
        <v>83</v>
      </c>
      <c r="E145" s="510"/>
      <c r="F145" s="510"/>
      <c r="G145" s="510"/>
      <c r="H145" s="510"/>
      <c r="I145" s="510"/>
    </row>
    <row r="146" spans="1:9" x14ac:dyDescent="0.2">
      <c r="A146" s="389"/>
      <c r="B146" s="102"/>
      <c r="C146" s="102" t="s">
        <v>84</v>
      </c>
      <c r="D146" s="51" t="s">
        <v>85</v>
      </c>
      <c r="E146" s="507"/>
      <c r="F146" s="508"/>
      <c r="G146" s="508"/>
      <c r="H146" s="508"/>
      <c r="I146" s="508"/>
    </row>
    <row r="147" spans="1:9" x14ac:dyDescent="0.2">
      <c r="A147" s="389"/>
      <c r="B147" s="102"/>
      <c r="C147" s="102" t="s">
        <v>134</v>
      </c>
      <c r="D147" s="51"/>
      <c r="E147" s="510"/>
      <c r="F147" s="510"/>
      <c r="G147" s="510"/>
      <c r="H147" s="510"/>
      <c r="I147" s="510"/>
    </row>
    <row r="148" spans="1:9" x14ac:dyDescent="0.2">
      <c r="A148" s="389"/>
      <c r="B148" s="102"/>
      <c r="C148" s="102" t="s">
        <v>86</v>
      </c>
      <c r="D148" s="51" t="s">
        <v>87</v>
      </c>
      <c r="E148" s="510"/>
      <c r="F148" s="510"/>
      <c r="G148" s="510"/>
      <c r="H148" s="510"/>
      <c r="I148" s="510"/>
    </row>
    <row r="149" spans="1:9" x14ac:dyDescent="0.2">
      <c r="A149" s="389"/>
      <c r="B149" s="102"/>
      <c r="C149" s="102" t="s">
        <v>90</v>
      </c>
      <c r="D149" s="51" t="s">
        <v>135</v>
      </c>
      <c r="E149" s="510"/>
      <c r="F149" s="510"/>
      <c r="G149" s="510"/>
      <c r="H149" s="510"/>
      <c r="I149" s="510"/>
    </row>
    <row r="150" spans="1:9" x14ac:dyDescent="0.2">
      <c r="A150" s="389"/>
      <c r="B150" s="102"/>
      <c r="C150" s="102" t="s">
        <v>88</v>
      </c>
      <c r="D150" s="51" t="s">
        <v>89</v>
      </c>
      <c r="E150" s="507"/>
      <c r="F150" s="508"/>
      <c r="G150" s="508"/>
      <c r="H150" s="508"/>
      <c r="I150" s="508"/>
    </row>
    <row r="151" spans="1:9" x14ac:dyDescent="0.2">
      <c r="A151" s="389"/>
      <c r="B151" s="102" t="s">
        <v>404</v>
      </c>
      <c r="C151" s="102"/>
      <c r="D151" s="51"/>
      <c r="E151" s="128"/>
      <c r="F151" s="129"/>
      <c r="G151" s="129"/>
      <c r="H151" s="129"/>
      <c r="I151" s="129"/>
    </row>
    <row r="152" spans="1:9" x14ac:dyDescent="0.2">
      <c r="A152" s="389"/>
      <c r="B152" s="102"/>
      <c r="C152" s="102" t="s">
        <v>82</v>
      </c>
      <c r="D152" s="51" t="s">
        <v>83</v>
      </c>
      <c r="E152" s="510"/>
      <c r="F152" s="510"/>
      <c r="G152" s="510"/>
      <c r="H152" s="510"/>
      <c r="I152" s="510"/>
    </row>
    <row r="153" spans="1:9" x14ac:dyDescent="0.2">
      <c r="A153" s="389"/>
      <c r="B153" s="102"/>
      <c r="C153" s="102" t="s">
        <v>84</v>
      </c>
      <c r="D153" s="51" t="s">
        <v>85</v>
      </c>
      <c r="E153" s="510"/>
      <c r="F153" s="510"/>
      <c r="G153" s="510"/>
      <c r="H153" s="510"/>
      <c r="I153" s="510"/>
    </row>
    <row r="154" spans="1:9" x14ac:dyDescent="0.2">
      <c r="A154" s="389"/>
      <c r="B154" s="102"/>
      <c r="C154" s="102" t="s">
        <v>134</v>
      </c>
      <c r="D154" s="51"/>
      <c r="E154" s="510"/>
      <c r="F154" s="510"/>
      <c r="G154" s="510"/>
      <c r="H154" s="510"/>
      <c r="I154" s="510"/>
    </row>
    <row r="155" spans="1:9" x14ac:dyDescent="0.2">
      <c r="A155" s="389"/>
      <c r="B155" s="102"/>
      <c r="C155" s="102" t="s">
        <v>86</v>
      </c>
      <c r="D155" s="51" t="s">
        <v>87</v>
      </c>
      <c r="E155" s="510"/>
      <c r="F155" s="510"/>
      <c r="G155" s="510"/>
      <c r="H155" s="510"/>
      <c r="I155" s="510"/>
    </row>
    <row r="156" spans="1:9" x14ac:dyDescent="0.2">
      <c r="A156" s="389"/>
      <c r="B156" s="102"/>
      <c r="C156" s="102" t="s">
        <v>90</v>
      </c>
      <c r="D156" s="51" t="s">
        <v>135</v>
      </c>
      <c r="E156" s="510"/>
      <c r="F156" s="510"/>
      <c r="G156" s="510"/>
      <c r="H156" s="510"/>
      <c r="I156" s="510"/>
    </row>
    <row r="157" spans="1:9" x14ac:dyDescent="0.2">
      <c r="A157" s="389"/>
      <c r="B157" s="102"/>
      <c r="C157" s="102" t="s">
        <v>88</v>
      </c>
      <c r="D157" s="51" t="s">
        <v>89</v>
      </c>
      <c r="E157" s="510"/>
      <c r="F157" s="510"/>
      <c r="G157" s="510"/>
      <c r="H157" s="510"/>
      <c r="I157" s="510"/>
    </row>
    <row r="158" spans="1:9" x14ac:dyDescent="0.2">
      <c r="A158" s="389"/>
      <c r="B158" s="102" t="s">
        <v>405</v>
      </c>
      <c r="C158" s="102"/>
      <c r="D158" s="51"/>
      <c r="E158" s="130"/>
      <c r="F158" s="130"/>
      <c r="G158" s="130"/>
      <c r="H158" s="130"/>
      <c r="I158" s="130"/>
    </row>
    <row r="159" spans="1:9" x14ac:dyDescent="0.2">
      <c r="A159" s="389"/>
      <c r="B159" s="102"/>
      <c r="C159" s="102" t="s">
        <v>82</v>
      </c>
      <c r="D159" s="51" t="s">
        <v>83</v>
      </c>
      <c r="E159" s="510"/>
      <c r="F159" s="510"/>
      <c r="G159" s="510"/>
      <c r="H159" s="510"/>
      <c r="I159" s="510"/>
    </row>
    <row r="160" spans="1:9" x14ac:dyDescent="0.2">
      <c r="A160" s="389"/>
      <c r="B160" s="102"/>
      <c r="C160" s="102" t="s">
        <v>84</v>
      </c>
      <c r="D160" s="51" t="s">
        <v>85</v>
      </c>
      <c r="E160" s="509"/>
      <c r="F160" s="510"/>
      <c r="G160" s="510"/>
      <c r="H160" s="510"/>
      <c r="I160" s="510"/>
    </row>
    <row r="161" spans="1:9" x14ac:dyDescent="0.2">
      <c r="A161" s="389"/>
      <c r="B161" s="102"/>
      <c r="C161" s="102" t="s">
        <v>134</v>
      </c>
      <c r="D161" s="51"/>
      <c r="E161" s="507"/>
      <c r="F161" s="508"/>
      <c r="G161" s="508"/>
      <c r="H161" s="508"/>
      <c r="I161" s="508"/>
    </row>
    <row r="162" spans="1:9" x14ac:dyDescent="0.2">
      <c r="A162" s="389"/>
      <c r="B162" s="102"/>
      <c r="C162" s="102" t="s">
        <v>86</v>
      </c>
      <c r="D162" s="51" t="s">
        <v>87</v>
      </c>
      <c r="E162" s="509"/>
      <c r="F162" s="510"/>
      <c r="G162" s="510"/>
      <c r="H162" s="510"/>
      <c r="I162" s="510"/>
    </row>
    <row r="163" spans="1:9" x14ac:dyDescent="0.2">
      <c r="A163" s="389"/>
      <c r="B163" s="102"/>
      <c r="C163" s="102" t="s">
        <v>90</v>
      </c>
      <c r="D163" s="51" t="s">
        <v>135</v>
      </c>
      <c r="E163" s="509"/>
      <c r="F163" s="510"/>
      <c r="G163" s="510"/>
      <c r="H163" s="510"/>
      <c r="I163" s="510"/>
    </row>
    <row r="164" spans="1:9" x14ac:dyDescent="0.2">
      <c r="A164" s="389"/>
      <c r="B164" s="102"/>
      <c r="C164" s="101" t="s">
        <v>88</v>
      </c>
      <c r="D164" s="51" t="s">
        <v>89</v>
      </c>
      <c r="E164" s="509"/>
      <c r="F164" s="510"/>
      <c r="G164" s="510"/>
      <c r="H164" s="510"/>
      <c r="I164" s="510"/>
    </row>
    <row r="165" spans="1:9" ht="15.75" thickBot="1" x14ac:dyDescent="0.3">
      <c r="A165" s="400" t="s">
        <v>183</v>
      </c>
      <c r="B165" s="121"/>
      <c r="C165" s="157" t="s">
        <v>398</v>
      </c>
      <c r="D165" s="57"/>
      <c r="E165" s="156">
        <f>SUM(E145:E164)</f>
        <v>0</v>
      </c>
      <c r="F165" s="156">
        <f>SUM(F145:F164)</f>
        <v>0</v>
      </c>
      <c r="G165" s="156">
        <f>SUM(G145:G164)</f>
        <v>0</v>
      </c>
      <c r="H165" s="156">
        <f>SUM(H145:H164)</f>
        <v>0</v>
      </c>
      <c r="I165" s="156">
        <f>SUM(I145:I164)</f>
        <v>0</v>
      </c>
    </row>
    <row r="166" spans="1:9" ht="15.75" thickTop="1" x14ac:dyDescent="0.25">
      <c r="A166" s="145"/>
      <c r="B166" s="146"/>
      <c r="C166" s="200"/>
      <c r="D166" s="382"/>
      <c r="E166" s="425"/>
      <c r="F166" s="425"/>
      <c r="G166" s="425"/>
      <c r="H166" s="425"/>
      <c r="I166" s="425"/>
    </row>
    <row r="167" spans="1:9" ht="15" x14ac:dyDescent="0.25">
      <c r="A167" s="88"/>
      <c r="B167" s="511" t="str">
        <f>'Form 1 Cover'!B21</f>
        <v>Doral Academy of Northern Nevada</v>
      </c>
      <c r="C167" s="474"/>
      <c r="D167" s="43"/>
      <c r="E167" s="58"/>
      <c r="F167" s="58"/>
      <c r="H167" s="58"/>
      <c r="I167" s="475" t="str">
        <f>"Budget Fiscal Year "&amp;TEXT('Form 1 Cover'!$D$138, "mm/dd/yy")</f>
        <v>Budget Fiscal Year 2017-2018</v>
      </c>
    </row>
    <row r="168" spans="1:9" x14ac:dyDescent="0.2">
      <c r="A168" s="88"/>
      <c r="B168" s="88"/>
      <c r="C168" s="88"/>
      <c r="D168" s="58"/>
      <c r="E168" s="88"/>
      <c r="F168" s="58"/>
      <c r="G168" s="58"/>
      <c r="H168" s="58"/>
      <c r="I168" s="58"/>
    </row>
    <row r="169" spans="1:9" x14ac:dyDescent="0.2">
      <c r="A169" s="88"/>
      <c r="B169" s="88" t="s">
        <v>466</v>
      </c>
      <c r="C169" s="88"/>
      <c r="D169" s="58"/>
      <c r="E169" s="58"/>
      <c r="F169" s="58"/>
      <c r="G169" s="58"/>
      <c r="H169" s="426"/>
      <c r="I169" s="426">
        <f>'Form 1 Cover'!$D$147</f>
        <v>42787</v>
      </c>
    </row>
    <row r="170" spans="1:9" x14ac:dyDescent="0.2">
      <c r="A170" s="88"/>
      <c r="B170" s="88"/>
      <c r="C170" s="88"/>
      <c r="D170" s="58"/>
      <c r="E170" s="58"/>
      <c r="F170" s="58"/>
      <c r="G170" s="58"/>
      <c r="H170" s="426"/>
      <c r="I170" s="426"/>
    </row>
    <row r="171" spans="1:9" x14ac:dyDescent="0.2">
      <c r="A171" s="399"/>
      <c r="B171" s="83"/>
      <c r="C171" s="83"/>
      <c r="D171" s="84"/>
      <c r="E171" s="187">
        <v>-1</v>
      </c>
      <c r="F171" s="188">
        <v>-2</v>
      </c>
      <c r="G171" s="373">
        <v>-3</v>
      </c>
      <c r="H171" s="188">
        <v>-4</v>
      </c>
      <c r="I171" s="188">
        <v>-5</v>
      </c>
    </row>
    <row r="172" spans="1:9" x14ac:dyDescent="0.2">
      <c r="A172" s="415"/>
      <c r="B172" s="88"/>
      <c r="C172" s="88"/>
      <c r="D172" s="47"/>
      <c r="E172" s="194"/>
      <c r="F172" s="32" t="s">
        <v>33</v>
      </c>
      <c r="G172" s="627" t="str">
        <f>"BUDGET YEAR ENDING "&amp;TEXT('Form 1 Cover'!D140, "MM/DD/YY")</f>
        <v>BUDGET YEAR ENDING 06/30/18</v>
      </c>
      <c r="H172" s="35"/>
      <c r="I172" s="628"/>
    </row>
    <row r="173" spans="1:9" x14ac:dyDescent="0.2">
      <c r="A173" s="415"/>
      <c r="B173" s="88"/>
      <c r="C173" s="88"/>
      <c r="D173" s="47"/>
      <c r="E173" s="190" t="s">
        <v>285</v>
      </c>
      <c r="F173" s="190" t="s">
        <v>287</v>
      </c>
      <c r="G173" s="191"/>
      <c r="H173" s="417"/>
      <c r="I173" s="190" t="s">
        <v>630</v>
      </c>
    </row>
    <row r="174" spans="1:9" ht="15" x14ac:dyDescent="0.2">
      <c r="A174" s="415"/>
      <c r="B174" s="148" t="s">
        <v>80</v>
      </c>
      <c r="C174" s="58"/>
      <c r="D174" s="47"/>
      <c r="E174" s="190" t="s">
        <v>286</v>
      </c>
      <c r="F174" s="190" t="s">
        <v>286</v>
      </c>
      <c r="G174" s="192" t="s">
        <v>288</v>
      </c>
      <c r="H174" s="190" t="s">
        <v>112</v>
      </c>
      <c r="I174" s="190" t="s">
        <v>112</v>
      </c>
    </row>
    <row r="175" spans="1:9" ht="15" x14ac:dyDescent="0.2">
      <c r="A175" s="413"/>
      <c r="B175" s="629"/>
      <c r="C175" s="629"/>
      <c r="D175" s="630"/>
      <c r="E175" s="4">
        <f>'Form 1 Cover'!D131</f>
        <v>42551</v>
      </c>
      <c r="F175" s="4">
        <f>'Form 1 Cover'!D135</f>
        <v>42916</v>
      </c>
      <c r="G175" s="193" t="s">
        <v>289</v>
      </c>
      <c r="H175" s="418" t="s">
        <v>289</v>
      </c>
      <c r="I175" s="418" t="s">
        <v>289</v>
      </c>
    </row>
    <row r="176" spans="1:9" ht="15" x14ac:dyDescent="0.25">
      <c r="A176" s="387" t="s">
        <v>399</v>
      </c>
      <c r="B176" s="98"/>
      <c r="C176" s="99" t="s">
        <v>400</v>
      </c>
      <c r="D176" s="149"/>
      <c r="E176" s="115"/>
      <c r="F176" s="115"/>
      <c r="G176" s="115"/>
      <c r="H176" s="115"/>
      <c r="I176" s="115"/>
    </row>
    <row r="177" spans="1:9" x14ac:dyDescent="0.2">
      <c r="A177" s="389"/>
      <c r="B177" s="102" t="s">
        <v>178</v>
      </c>
      <c r="C177" s="102"/>
      <c r="D177" s="51" t="s">
        <v>179</v>
      </c>
      <c r="E177" s="55"/>
      <c r="F177" s="55"/>
      <c r="G177" s="55"/>
      <c r="H177" s="55"/>
      <c r="I177" s="55"/>
    </row>
    <row r="178" spans="1:9" x14ac:dyDescent="0.2">
      <c r="A178" s="389"/>
      <c r="B178" s="102"/>
      <c r="C178" s="102" t="s">
        <v>82</v>
      </c>
      <c r="D178" s="51" t="s">
        <v>83</v>
      </c>
      <c r="E178" s="510"/>
      <c r="F178" s="510"/>
      <c r="G178" s="510"/>
      <c r="H178" s="510"/>
      <c r="I178" s="510"/>
    </row>
    <row r="179" spans="1:9" x14ac:dyDescent="0.2">
      <c r="A179" s="389"/>
      <c r="B179" s="102"/>
      <c r="C179" s="102" t="s">
        <v>84</v>
      </c>
      <c r="D179" s="51" t="s">
        <v>85</v>
      </c>
      <c r="E179" s="510"/>
      <c r="F179" s="510"/>
      <c r="G179" s="510"/>
      <c r="H179" s="510"/>
      <c r="I179" s="510"/>
    </row>
    <row r="180" spans="1:9" x14ac:dyDescent="0.2">
      <c r="A180" s="389"/>
      <c r="B180" s="102"/>
      <c r="C180" s="102" t="s">
        <v>134</v>
      </c>
      <c r="D180" s="51"/>
      <c r="E180" s="510"/>
      <c r="F180" s="510"/>
      <c r="G180" s="510"/>
      <c r="H180" s="510"/>
      <c r="I180" s="510"/>
    </row>
    <row r="181" spans="1:9" x14ac:dyDescent="0.2">
      <c r="A181" s="389"/>
      <c r="B181" s="102"/>
      <c r="C181" s="102" t="s">
        <v>86</v>
      </c>
      <c r="D181" s="51" t="s">
        <v>87</v>
      </c>
      <c r="E181" s="510"/>
      <c r="F181" s="510"/>
      <c r="G181" s="510"/>
      <c r="H181" s="510"/>
      <c r="I181" s="510"/>
    </row>
    <row r="182" spans="1:9" x14ac:dyDescent="0.2">
      <c r="A182" s="389"/>
      <c r="B182" s="102"/>
      <c r="C182" s="102" t="s">
        <v>90</v>
      </c>
      <c r="D182" s="51" t="s">
        <v>135</v>
      </c>
      <c r="E182" s="510"/>
      <c r="F182" s="510"/>
      <c r="G182" s="510"/>
      <c r="H182" s="510"/>
      <c r="I182" s="510"/>
    </row>
    <row r="183" spans="1:9" x14ac:dyDescent="0.2">
      <c r="A183" s="389"/>
      <c r="B183" s="102"/>
      <c r="C183" s="102" t="s">
        <v>88</v>
      </c>
      <c r="D183" s="51" t="s">
        <v>89</v>
      </c>
      <c r="E183" s="510"/>
      <c r="F183" s="510"/>
      <c r="G183" s="510"/>
      <c r="H183" s="510"/>
      <c r="I183" s="510"/>
    </row>
    <row r="184" spans="1:9" x14ac:dyDescent="0.2">
      <c r="A184" s="389"/>
      <c r="B184" s="102" t="s">
        <v>404</v>
      </c>
      <c r="C184" s="102"/>
      <c r="D184" s="51"/>
      <c r="E184" s="130"/>
      <c r="F184" s="130"/>
      <c r="G184" s="130"/>
      <c r="H184" s="130"/>
      <c r="I184" s="130"/>
    </row>
    <row r="185" spans="1:9" x14ac:dyDescent="0.2">
      <c r="A185" s="389"/>
      <c r="B185" s="102"/>
      <c r="C185" s="102" t="s">
        <v>82</v>
      </c>
      <c r="D185" s="51" t="s">
        <v>83</v>
      </c>
      <c r="E185" s="510"/>
      <c r="F185" s="510"/>
      <c r="G185" s="510"/>
      <c r="H185" s="510"/>
      <c r="I185" s="510"/>
    </row>
    <row r="186" spans="1:9" x14ac:dyDescent="0.2">
      <c r="A186" s="389"/>
      <c r="B186" s="102"/>
      <c r="C186" s="102" t="s">
        <v>84</v>
      </c>
      <c r="D186" s="51" t="s">
        <v>85</v>
      </c>
      <c r="E186" s="510"/>
      <c r="F186" s="510"/>
      <c r="G186" s="510"/>
      <c r="H186" s="510"/>
      <c r="I186" s="510"/>
    </row>
    <row r="187" spans="1:9" x14ac:dyDescent="0.2">
      <c r="A187" s="389"/>
      <c r="B187" s="102"/>
      <c r="C187" s="102" t="s">
        <v>134</v>
      </c>
      <c r="D187" s="51"/>
      <c r="E187" s="510"/>
      <c r="F187" s="510"/>
      <c r="G187" s="510"/>
      <c r="H187" s="510"/>
      <c r="I187" s="510"/>
    </row>
    <row r="188" spans="1:9" x14ac:dyDescent="0.2">
      <c r="A188" s="389"/>
      <c r="B188" s="102"/>
      <c r="C188" s="102" t="s">
        <v>86</v>
      </c>
      <c r="D188" s="51" t="s">
        <v>87</v>
      </c>
      <c r="E188" s="510"/>
      <c r="F188" s="510"/>
      <c r="G188" s="510"/>
      <c r="H188" s="510"/>
      <c r="I188" s="510"/>
    </row>
    <row r="189" spans="1:9" x14ac:dyDescent="0.2">
      <c r="A189" s="389"/>
      <c r="B189" s="102"/>
      <c r="C189" s="102" t="s">
        <v>90</v>
      </c>
      <c r="D189" s="51" t="s">
        <v>135</v>
      </c>
      <c r="E189" s="510"/>
      <c r="F189" s="510"/>
      <c r="G189" s="510"/>
      <c r="H189" s="510"/>
      <c r="I189" s="510"/>
    </row>
    <row r="190" spans="1:9" x14ac:dyDescent="0.2">
      <c r="A190" s="389"/>
      <c r="B190" s="102"/>
      <c r="C190" s="102" t="s">
        <v>88</v>
      </c>
      <c r="D190" s="51" t="s">
        <v>89</v>
      </c>
      <c r="E190" s="510"/>
      <c r="F190" s="510"/>
      <c r="G190" s="510"/>
      <c r="H190" s="510"/>
      <c r="I190" s="510"/>
    </row>
    <row r="191" spans="1:9" x14ac:dyDescent="0.2">
      <c r="A191" s="389"/>
      <c r="B191" s="102" t="s">
        <v>405</v>
      </c>
      <c r="C191" s="102"/>
      <c r="D191" s="51"/>
      <c r="E191" s="130"/>
      <c r="F191" s="130"/>
      <c r="G191" s="130"/>
      <c r="H191" s="130"/>
      <c r="I191" s="130"/>
    </row>
    <row r="192" spans="1:9" x14ac:dyDescent="0.2">
      <c r="A192" s="389"/>
      <c r="B192" s="102"/>
      <c r="C192" s="102" t="s">
        <v>82</v>
      </c>
      <c r="D192" s="51" t="s">
        <v>83</v>
      </c>
      <c r="E192" s="510"/>
      <c r="F192" s="510"/>
      <c r="G192" s="510"/>
      <c r="H192" s="510"/>
      <c r="I192" s="510"/>
    </row>
    <row r="193" spans="1:9" x14ac:dyDescent="0.2">
      <c r="A193" s="389"/>
      <c r="B193" s="102"/>
      <c r="C193" s="102" t="s">
        <v>84</v>
      </c>
      <c r="D193" s="51" t="s">
        <v>85</v>
      </c>
      <c r="E193" s="510"/>
      <c r="F193" s="510"/>
      <c r="G193" s="510"/>
      <c r="H193" s="510"/>
      <c r="I193" s="510"/>
    </row>
    <row r="194" spans="1:9" x14ac:dyDescent="0.2">
      <c r="A194" s="389"/>
      <c r="B194" s="102"/>
      <c r="C194" s="102" t="s">
        <v>134</v>
      </c>
      <c r="D194" s="51"/>
      <c r="E194" s="510"/>
      <c r="F194" s="510"/>
      <c r="G194" s="510"/>
      <c r="H194" s="510"/>
      <c r="I194" s="510"/>
    </row>
    <row r="195" spans="1:9" x14ac:dyDescent="0.2">
      <c r="A195" s="389"/>
      <c r="B195" s="102"/>
      <c r="C195" s="102" t="s">
        <v>86</v>
      </c>
      <c r="D195" s="51" t="s">
        <v>87</v>
      </c>
      <c r="E195" s="510"/>
      <c r="F195" s="510"/>
      <c r="G195" s="510"/>
      <c r="H195" s="510"/>
      <c r="I195" s="510"/>
    </row>
    <row r="196" spans="1:9" x14ac:dyDescent="0.2">
      <c r="A196" s="389"/>
      <c r="B196" s="102"/>
      <c r="C196" s="102" t="s">
        <v>90</v>
      </c>
      <c r="D196" s="51" t="s">
        <v>135</v>
      </c>
      <c r="E196" s="510"/>
      <c r="F196" s="510"/>
      <c r="G196" s="510"/>
      <c r="H196" s="510"/>
      <c r="I196" s="510"/>
    </row>
    <row r="197" spans="1:9" x14ac:dyDescent="0.2">
      <c r="A197" s="389"/>
      <c r="B197" s="102"/>
      <c r="C197" s="102" t="s">
        <v>88</v>
      </c>
      <c r="D197" s="51" t="s">
        <v>89</v>
      </c>
      <c r="E197" s="510"/>
      <c r="F197" s="510"/>
      <c r="G197" s="510"/>
      <c r="H197" s="510"/>
      <c r="I197" s="510"/>
    </row>
    <row r="198" spans="1:9" ht="15.75" thickBot="1" x14ac:dyDescent="0.3">
      <c r="A198" s="400" t="s">
        <v>399</v>
      </c>
      <c r="B198" s="121"/>
      <c r="C198" s="56" t="s">
        <v>401</v>
      </c>
      <c r="D198" s="57"/>
      <c r="E198" s="150">
        <f>SUM(E178:E197)</f>
        <v>0</v>
      </c>
      <c r="F198" s="150">
        <f>SUM(F178:F197)</f>
        <v>0</v>
      </c>
      <c r="G198" s="150">
        <f>SUM(G178:G197)</f>
        <v>0</v>
      </c>
      <c r="H198" s="150">
        <f>SUM(H178:H197)</f>
        <v>0</v>
      </c>
      <c r="I198" s="150">
        <f>SUM(I178:I197)</f>
        <v>0</v>
      </c>
    </row>
    <row r="199" spans="1:9" ht="15.75" thickTop="1" x14ac:dyDescent="0.25">
      <c r="A199" s="387" t="s">
        <v>181</v>
      </c>
      <c r="B199" s="98"/>
      <c r="C199" s="172" t="s">
        <v>402</v>
      </c>
      <c r="D199" s="149"/>
      <c r="E199" s="153"/>
      <c r="F199" s="153"/>
      <c r="G199" s="153"/>
      <c r="H199" s="153"/>
      <c r="I199" s="153"/>
    </row>
    <row r="200" spans="1:9" x14ac:dyDescent="0.2">
      <c r="A200" s="389"/>
      <c r="B200" s="102" t="s">
        <v>178</v>
      </c>
      <c r="C200" s="102"/>
      <c r="D200" s="51" t="s">
        <v>179</v>
      </c>
      <c r="E200" s="155"/>
      <c r="F200" s="130"/>
      <c r="G200" s="130"/>
      <c r="H200" s="130"/>
      <c r="I200" s="130"/>
    </row>
    <row r="201" spans="1:9" x14ac:dyDescent="0.2">
      <c r="A201" s="389"/>
      <c r="B201" s="102"/>
      <c r="C201" s="102" t="s">
        <v>82</v>
      </c>
      <c r="D201" s="51" t="s">
        <v>83</v>
      </c>
      <c r="E201" s="510"/>
      <c r="F201" s="510"/>
      <c r="G201" s="510"/>
      <c r="H201" s="510"/>
      <c r="I201" s="510"/>
    </row>
    <row r="202" spans="1:9" x14ac:dyDescent="0.2">
      <c r="A202" s="389"/>
      <c r="B202" s="102"/>
      <c r="C202" s="102" t="s">
        <v>84</v>
      </c>
      <c r="D202" s="51" t="s">
        <v>85</v>
      </c>
      <c r="E202" s="507"/>
      <c r="F202" s="508"/>
      <c r="G202" s="508"/>
      <c r="H202" s="508"/>
      <c r="I202" s="508"/>
    </row>
    <row r="203" spans="1:9" x14ac:dyDescent="0.2">
      <c r="A203" s="389"/>
      <c r="B203" s="102"/>
      <c r="C203" s="102" t="s">
        <v>134</v>
      </c>
      <c r="D203" s="51"/>
      <c r="E203" s="510"/>
      <c r="F203" s="510"/>
      <c r="G203" s="510"/>
      <c r="H203" s="510"/>
      <c r="I203" s="510"/>
    </row>
    <row r="204" spans="1:9" x14ac:dyDescent="0.2">
      <c r="A204" s="389"/>
      <c r="B204" s="102"/>
      <c r="C204" s="102" t="s">
        <v>86</v>
      </c>
      <c r="D204" s="51" t="s">
        <v>87</v>
      </c>
      <c r="E204" s="510"/>
      <c r="F204" s="510"/>
      <c r="G204" s="510"/>
      <c r="H204" s="510"/>
      <c r="I204" s="510"/>
    </row>
    <row r="205" spans="1:9" x14ac:dyDescent="0.2">
      <c r="A205" s="389"/>
      <c r="B205" s="102"/>
      <c r="C205" s="102" t="s">
        <v>90</v>
      </c>
      <c r="D205" s="51" t="s">
        <v>135</v>
      </c>
      <c r="E205" s="510"/>
      <c r="F205" s="510"/>
      <c r="G205" s="510"/>
      <c r="H205" s="510"/>
      <c r="I205" s="510"/>
    </row>
    <row r="206" spans="1:9" x14ac:dyDescent="0.2">
      <c r="A206" s="389"/>
      <c r="B206" s="102"/>
      <c r="C206" s="102" t="s">
        <v>88</v>
      </c>
      <c r="D206" s="51" t="s">
        <v>89</v>
      </c>
      <c r="E206" s="507"/>
      <c r="F206" s="508"/>
      <c r="G206" s="508"/>
      <c r="H206" s="508"/>
      <c r="I206" s="508"/>
    </row>
    <row r="207" spans="1:9" x14ac:dyDescent="0.2">
      <c r="A207" s="389"/>
      <c r="B207" s="102" t="s">
        <v>404</v>
      </c>
      <c r="C207" s="102"/>
      <c r="D207" s="51"/>
      <c r="E207" s="128"/>
      <c r="F207" s="129"/>
      <c r="G207" s="129"/>
      <c r="H207" s="129"/>
      <c r="I207" s="129"/>
    </row>
    <row r="208" spans="1:9" x14ac:dyDescent="0.2">
      <c r="A208" s="389"/>
      <c r="B208" s="102"/>
      <c r="C208" s="102" t="s">
        <v>82</v>
      </c>
      <c r="D208" s="51" t="s">
        <v>83</v>
      </c>
      <c r="E208" s="510"/>
      <c r="F208" s="510"/>
      <c r="G208" s="510"/>
      <c r="H208" s="510"/>
      <c r="I208" s="510"/>
    </row>
    <row r="209" spans="1:9" x14ac:dyDescent="0.2">
      <c r="A209" s="389"/>
      <c r="B209" s="102"/>
      <c r="C209" s="102" t="s">
        <v>84</v>
      </c>
      <c r="D209" s="51" t="s">
        <v>85</v>
      </c>
      <c r="E209" s="510"/>
      <c r="F209" s="510"/>
      <c r="G209" s="510"/>
      <c r="H209" s="510"/>
      <c r="I209" s="510"/>
    </row>
    <row r="210" spans="1:9" x14ac:dyDescent="0.2">
      <c r="A210" s="389"/>
      <c r="B210" s="102"/>
      <c r="C210" s="102" t="s">
        <v>134</v>
      </c>
      <c r="D210" s="51"/>
      <c r="E210" s="510"/>
      <c r="F210" s="510"/>
      <c r="G210" s="510"/>
      <c r="H210" s="510"/>
      <c r="I210" s="510"/>
    </row>
    <row r="211" spans="1:9" x14ac:dyDescent="0.2">
      <c r="A211" s="389"/>
      <c r="B211" s="102"/>
      <c r="C211" s="102" t="s">
        <v>86</v>
      </c>
      <c r="D211" s="51" t="s">
        <v>87</v>
      </c>
      <c r="E211" s="510"/>
      <c r="F211" s="510"/>
      <c r="G211" s="510"/>
      <c r="H211" s="510"/>
      <c r="I211" s="510"/>
    </row>
    <row r="212" spans="1:9" x14ac:dyDescent="0.2">
      <c r="A212" s="389"/>
      <c r="B212" s="102"/>
      <c r="C212" s="102" t="s">
        <v>90</v>
      </c>
      <c r="D212" s="51" t="s">
        <v>135</v>
      </c>
      <c r="E212" s="510"/>
      <c r="F212" s="510"/>
      <c r="G212" s="510"/>
      <c r="H212" s="510"/>
      <c r="I212" s="510"/>
    </row>
    <row r="213" spans="1:9" x14ac:dyDescent="0.2">
      <c r="A213" s="389"/>
      <c r="B213" s="102"/>
      <c r="C213" s="102" t="s">
        <v>88</v>
      </c>
      <c r="D213" s="51" t="s">
        <v>89</v>
      </c>
      <c r="E213" s="510"/>
      <c r="F213" s="510"/>
      <c r="G213" s="510"/>
      <c r="H213" s="510"/>
      <c r="I213" s="510"/>
    </row>
    <row r="214" spans="1:9" x14ac:dyDescent="0.2">
      <c r="A214" s="389"/>
      <c r="B214" s="102" t="s">
        <v>405</v>
      </c>
      <c r="C214" s="102"/>
      <c r="D214" s="51"/>
      <c r="E214" s="130"/>
      <c r="F214" s="130"/>
      <c r="G214" s="130"/>
      <c r="H214" s="130"/>
      <c r="I214" s="130"/>
    </row>
    <row r="215" spans="1:9" x14ac:dyDescent="0.2">
      <c r="A215" s="389"/>
      <c r="B215" s="102"/>
      <c r="C215" s="102" t="s">
        <v>82</v>
      </c>
      <c r="D215" s="51" t="s">
        <v>83</v>
      </c>
      <c r="E215" s="510"/>
      <c r="F215" s="510"/>
      <c r="G215" s="510"/>
      <c r="H215" s="510"/>
      <c r="I215" s="510"/>
    </row>
    <row r="216" spans="1:9" x14ac:dyDescent="0.2">
      <c r="A216" s="389"/>
      <c r="B216" s="102"/>
      <c r="C216" s="102" t="s">
        <v>84</v>
      </c>
      <c r="D216" s="51" t="s">
        <v>85</v>
      </c>
      <c r="E216" s="509"/>
      <c r="F216" s="510"/>
      <c r="G216" s="510"/>
      <c r="H216" s="510"/>
      <c r="I216" s="510"/>
    </row>
    <row r="217" spans="1:9" x14ac:dyDescent="0.2">
      <c r="A217" s="389"/>
      <c r="B217" s="102"/>
      <c r="C217" s="102" t="s">
        <v>134</v>
      </c>
      <c r="D217" s="51"/>
      <c r="E217" s="507"/>
      <c r="F217" s="508"/>
      <c r="G217" s="508"/>
      <c r="H217" s="508"/>
      <c r="I217" s="508"/>
    </row>
    <row r="218" spans="1:9" x14ac:dyDescent="0.2">
      <c r="A218" s="389"/>
      <c r="B218" s="102"/>
      <c r="C218" s="102" t="s">
        <v>86</v>
      </c>
      <c r="D218" s="51" t="s">
        <v>87</v>
      </c>
      <c r="E218" s="509"/>
      <c r="F218" s="510"/>
      <c r="G218" s="510"/>
      <c r="H218" s="510"/>
      <c r="I218" s="510"/>
    </row>
    <row r="219" spans="1:9" x14ac:dyDescent="0.2">
      <c r="A219" s="389"/>
      <c r="B219" s="102"/>
      <c r="C219" s="102" t="s">
        <v>90</v>
      </c>
      <c r="D219" s="51" t="s">
        <v>135</v>
      </c>
      <c r="E219" s="509"/>
      <c r="F219" s="510"/>
      <c r="G219" s="510"/>
      <c r="H219" s="510"/>
      <c r="I219" s="510"/>
    </row>
    <row r="220" spans="1:9" x14ac:dyDescent="0.2">
      <c r="A220" s="389"/>
      <c r="B220" s="102"/>
      <c r="C220" s="102" t="s">
        <v>88</v>
      </c>
      <c r="D220" s="51" t="s">
        <v>89</v>
      </c>
      <c r="E220" s="507"/>
      <c r="F220" s="508"/>
      <c r="G220" s="508"/>
      <c r="H220" s="508"/>
      <c r="I220" s="508"/>
    </row>
    <row r="221" spans="1:9" ht="15.75" thickBot="1" x14ac:dyDescent="0.3">
      <c r="A221" s="390" t="s">
        <v>470</v>
      </c>
      <c r="B221" s="108"/>
      <c r="C221" s="108"/>
      <c r="D221" s="157"/>
      <c r="E221" s="158">
        <f>SUM(E201:E220)</f>
        <v>0</v>
      </c>
      <c r="F221" s="158">
        <f>SUM(F201:F220)</f>
        <v>0</v>
      </c>
      <c r="G221" s="158">
        <f>SUM(G201:G220)</f>
        <v>0</v>
      </c>
      <c r="H221" s="158">
        <f>SUM(H201:H220)</f>
        <v>0</v>
      </c>
      <c r="I221" s="158">
        <f>SUM(I201:I220)</f>
        <v>0</v>
      </c>
    </row>
    <row r="222" spans="1:9" ht="15.75" thickTop="1" x14ac:dyDescent="0.25">
      <c r="A222" s="145"/>
      <c r="B222" s="145"/>
      <c r="C222" s="145"/>
      <c r="D222" s="200"/>
      <c r="E222" s="425"/>
      <c r="F222" s="425"/>
      <c r="G222" s="425"/>
      <c r="H222" s="425"/>
      <c r="I222" s="425"/>
    </row>
    <row r="223" spans="1:9" ht="15" x14ac:dyDescent="0.25">
      <c r="A223" s="88"/>
      <c r="B223" s="511" t="str">
        <f>'Form 1 Cover'!B21</f>
        <v>Doral Academy of Northern Nevada</v>
      </c>
      <c r="C223" s="474"/>
      <c r="D223" s="43"/>
      <c r="E223" s="58"/>
      <c r="F223" s="58"/>
      <c r="H223" s="58"/>
      <c r="I223" s="475" t="str">
        <f>"Budget Fiscal Year "&amp;TEXT('Form 1 Cover'!$D$138, "mm/dd/yy")</f>
        <v>Budget Fiscal Year 2017-2018</v>
      </c>
    </row>
    <row r="224" spans="1:9" x14ac:dyDescent="0.2">
      <c r="A224" s="88"/>
      <c r="B224" s="88"/>
      <c r="C224" s="88"/>
      <c r="D224" s="58"/>
      <c r="E224" s="88"/>
      <c r="F224" s="58"/>
      <c r="G224" s="58"/>
      <c r="H224" s="58"/>
      <c r="I224" s="58"/>
    </row>
    <row r="225" spans="1:11" x14ac:dyDescent="0.2">
      <c r="A225" s="88"/>
      <c r="B225" s="88" t="s">
        <v>466</v>
      </c>
      <c r="C225" s="88"/>
      <c r="D225" s="58"/>
      <c r="E225" s="58"/>
      <c r="F225" s="58"/>
      <c r="G225" s="58"/>
      <c r="H225" s="426"/>
      <c r="I225" s="426">
        <f>'Form 1 Cover'!$D$147</f>
        <v>42787</v>
      </c>
    </row>
    <row r="226" spans="1:11" x14ac:dyDescent="0.2">
      <c r="A226" s="88"/>
      <c r="B226" s="88"/>
      <c r="C226" s="88"/>
      <c r="D226" s="58"/>
      <c r="E226" s="58"/>
      <c r="F226" s="58"/>
      <c r="G226" s="58"/>
      <c r="H226" s="426"/>
      <c r="I226" s="426"/>
    </row>
    <row r="227" spans="1:11" x14ac:dyDescent="0.2">
      <c r="A227" s="399"/>
      <c r="B227" s="83"/>
      <c r="C227" s="83"/>
      <c r="D227" s="84"/>
      <c r="E227" s="187">
        <v>-1</v>
      </c>
      <c r="F227" s="188">
        <v>-2</v>
      </c>
      <c r="G227" s="373">
        <v>-3</v>
      </c>
      <c r="H227" s="188">
        <v>-4</v>
      </c>
      <c r="I227" s="188">
        <v>-5</v>
      </c>
    </row>
    <row r="228" spans="1:11" x14ac:dyDescent="0.2">
      <c r="A228" s="415"/>
      <c r="B228" s="88"/>
      <c r="C228" s="88"/>
      <c r="D228" s="47"/>
      <c r="E228" s="194"/>
      <c r="F228" s="32" t="s">
        <v>33</v>
      </c>
      <c r="G228" s="627" t="str">
        <f>"BUDGET YEAR ENDING "&amp;TEXT('Form 1 Cover'!D140, "MM/DD/YY")</f>
        <v>BUDGET YEAR ENDING 06/30/18</v>
      </c>
      <c r="H228" s="35"/>
      <c r="I228" s="628"/>
    </row>
    <row r="229" spans="1:11" x14ac:dyDescent="0.2">
      <c r="A229" s="415"/>
      <c r="B229" s="88"/>
      <c r="C229" s="88"/>
      <c r="D229" s="47"/>
      <c r="E229" s="190" t="s">
        <v>285</v>
      </c>
      <c r="F229" s="190" t="s">
        <v>287</v>
      </c>
      <c r="G229" s="191"/>
      <c r="H229" s="417"/>
      <c r="I229" s="190" t="s">
        <v>630</v>
      </c>
    </row>
    <row r="230" spans="1:11" ht="15" x14ac:dyDescent="0.2">
      <c r="A230" s="415"/>
      <c r="B230" s="148" t="s">
        <v>80</v>
      </c>
      <c r="C230" s="58"/>
      <c r="D230" s="47"/>
      <c r="E230" s="190" t="s">
        <v>286</v>
      </c>
      <c r="F230" s="190" t="s">
        <v>286</v>
      </c>
      <c r="G230" s="192" t="s">
        <v>288</v>
      </c>
      <c r="H230" s="190" t="s">
        <v>112</v>
      </c>
      <c r="I230" s="190" t="s">
        <v>112</v>
      </c>
    </row>
    <row r="231" spans="1:11" ht="15" x14ac:dyDescent="0.2">
      <c r="A231" s="413"/>
      <c r="B231" s="629"/>
      <c r="C231" s="629"/>
      <c r="D231" s="630"/>
      <c r="E231" s="4">
        <f>'Form 1 Cover'!D131</f>
        <v>42551</v>
      </c>
      <c r="F231" s="4">
        <f>'Form 1 Cover'!D135</f>
        <v>42916</v>
      </c>
      <c r="G231" s="193" t="s">
        <v>289</v>
      </c>
      <c r="H231" s="418" t="s">
        <v>289</v>
      </c>
      <c r="I231" s="418" t="s">
        <v>289</v>
      </c>
    </row>
    <row r="232" spans="1:11" ht="15" x14ac:dyDescent="0.25">
      <c r="A232" s="419" t="s">
        <v>645</v>
      </c>
      <c r="B232" s="161"/>
      <c r="C232" s="172" t="s">
        <v>648</v>
      </c>
      <c r="D232" s="203"/>
      <c r="E232" s="115"/>
      <c r="F232" s="115"/>
      <c r="G232" s="115"/>
      <c r="H232" s="115"/>
      <c r="I232" s="115"/>
      <c r="K232" s="517" t="s">
        <v>650</v>
      </c>
    </row>
    <row r="233" spans="1:11" x14ac:dyDescent="0.2">
      <c r="A233" s="389"/>
      <c r="B233" s="102" t="s">
        <v>178</v>
      </c>
      <c r="C233" s="102"/>
      <c r="D233" s="51" t="s">
        <v>179</v>
      </c>
      <c r="E233" s="55"/>
      <c r="F233" s="55"/>
      <c r="G233" s="55"/>
      <c r="H233" s="55"/>
      <c r="I233" s="55"/>
    </row>
    <row r="234" spans="1:11" x14ac:dyDescent="0.2">
      <c r="A234" s="389"/>
      <c r="B234" s="102"/>
      <c r="C234" s="102" t="s">
        <v>82</v>
      </c>
      <c r="D234" s="51" t="s">
        <v>83</v>
      </c>
      <c r="E234" s="510"/>
      <c r="F234" s="510"/>
      <c r="G234" s="510"/>
      <c r="H234" s="510"/>
      <c r="I234" s="510"/>
    </row>
    <row r="235" spans="1:11" x14ac:dyDescent="0.2">
      <c r="A235" s="389"/>
      <c r="B235" s="102"/>
      <c r="C235" s="102" t="s">
        <v>84</v>
      </c>
      <c r="D235" s="51" t="s">
        <v>85</v>
      </c>
      <c r="E235" s="510"/>
      <c r="F235" s="510"/>
      <c r="G235" s="510"/>
      <c r="H235" s="510"/>
      <c r="I235" s="510"/>
    </row>
    <row r="236" spans="1:11" x14ac:dyDescent="0.2">
      <c r="A236" s="389"/>
      <c r="B236" s="102"/>
      <c r="C236" s="102" t="s">
        <v>134</v>
      </c>
      <c r="D236" s="51"/>
      <c r="E236" s="510"/>
      <c r="F236" s="510"/>
      <c r="G236" s="510"/>
      <c r="H236" s="510"/>
      <c r="I236" s="510"/>
    </row>
    <row r="237" spans="1:11" x14ac:dyDescent="0.2">
      <c r="A237" s="389"/>
      <c r="B237" s="102"/>
      <c r="C237" s="102" t="s">
        <v>86</v>
      </c>
      <c r="D237" s="51" t="s">
        <v>87</v>
      </c>
      <c r="E237" s="510"/>
      <c r="F237" s="510"/>
      <c r="G237" s="510"/>
      <c r="H237" s="510"/>
      <c r="I237" s="510"/>
    </row>
    <row r="238" spans="1:11" x14ac:dyDescent="0.2">
      <c r="A238" s="389"/>
      <c r="B238" s="102"/>
      <c r="C238" s="102" t="s">
        <v>90</v>
      </c>
      <c r="D238" s="51" t="s">
        <v>135</v>
      </c>
      <c r="E238" s="510"/>
      <c r="F238" s="510"/>
      <c r="G238" s="510"/>
      <c r="H238" s="510"/>
      <c r="I238" s="510"/>
    </row>
    <row r="239" spans="1:11" x14ac:dyDescent="0.2">
      <c r="A239" s="389"/>
      <c r="B239" s="102"/>
      <c r="C239" s="102" t="s">
        <v>88</v>
      </c>
      <c r="D239" s="51" t="s">
        <v>89</v>
      </c>
      <c r="E239" s="510"/>
      <c r="F239" s="510"/>
      <c r="G239" s="510"/>
      <c r="H239" s="510"/>
      <c r="I239" s="510"/>
    </row>
    <row r="240" spans="1:11" x14ac:dyDescent="0.2">
      <c r="A240" s="389"/>
      <c r="B240" s="102" t="s">
        <v>404</v>
      </c>
      <c r="C240" s="102"/>
      <c r="D240" s="51"/>
      <c r="E240" s="130"/>
      <c r="F240" s="130"/>
      <c r="G240" s="130"/>
      <c r="H240" s="130"/>
      <c r="I240" s="130"/>
    </row>
    <row r="241" spans="1:9" x14ac:dyDescent="0.2">
      <c r="A241" s="389"/>
      <c r="B241" s="102"/>
      <c r="C241" s="102" t="s">
        <v>82</v>
      </c>
      <c r="D241" s="51" t="s">
        <v>83</v>
      </c>
      <c r="E241" s="510"/>
      <c r="F241" s="510"/>
      <c r="G241" s="510"/>
      <c r="H241" s="510"/>
      <c r="I241" s="510"/>
    </row>
    <row r="242" spans="1:9" x14ac:dyDescent="0.2">
      <c r="A242" s="389"/>
      <c r="B242" s="102"/>
      <c r="C242" s="102" t="s">
        <v>84</v>
      </c>
      <c r="D242" s="51" t="s">
        <v>85</v>
      </c>
      <c r="E242" s="510"/>
      <c r="F242" s="510"/>
      <c r="G242" s="510"/>
      <c r="H242" s="510"/>
      <c r="I242" s="510"/>
    </row>
    <row r="243" spans="1:9" x14ac:dyDescent="0.2">
      <c r="A243" s="389"/>
      <c r="B243" s="102"/>
      <c r="C243" s="102" t="s">
        <v>134</v>
      </c>
      <c r="D243" s="51"/>
      <c r="E243" s="510"/>
      <c r="F243" s="510"/>
      <c r="G243" s="510"/>
      <c r="H243" s="510"/>
      <c r="I243" s="510"/>
    </row>
    <row r="244" spans="1:9" x14ac:dyDescent="0.2">
      <c r="A244" s="389"/>
      <c r="B244" s="102"/>
      <c r="C244" s="102" t="s">
        <v>86</v>
      </c>
      <c r="D244" s="51" t="s">
        <v>87</v>
      </c>
      <c r="E244" s="510"/>
      <c r="F244" s="510"/>
      <c r="G244" s="510"/>
      <c r="H244" s="510"/>
      <c r="I244" s="510"/>
    </row>
    <row r="245" spans="1:9" x14ac:dyDescent="0.2">
      <c r="A245" s="389"/>
      <c r="B245" s="102"/>
      <c r="C245" s="102" t="s">
        <v>90</v>
      </c>
      <c r="D245" s="51" t="s">
        <v>135</v>
      </c>
      <c r="E245" s="510"/>
      <c r="F245" s="510"/>
      <c r="G245" s="510"/>
      <c r="H245" s="510"/>
      <c r="I245" s="510"/>
    </row>
    <row r="246" spans="1:9" x14ac:dyDescent="0.2">
      <c r="A246" s="389"/>
      <c r="B246" s="102"/>
      <c r="C246" s="102" t="s">
        <v>88</v>
      </c>
      <c r="D246" s="51" t="s">
        <v>89</v>
      </c>
      <c r="E246" s="510"/>
      <c r="F246" s="510"/>
      <c r="G246" s="510"/>
      <c r="H246" s="510"/>
      <c r="I246" s="510"/>
    </row>
    <row r="247" spans="1:9" x14ac:dyDescent="0.2">
      <c r="A247" s="389"/>
      <c r="B247" s="102" t="s">
        <v>405</v>
      </c>
      <c r="C247" s="102"/>
      <c r="D247" s="51"/>
      <c r="E247" s="130"/>
      <c r="F247" s="130"/>
      <c r="G247" s="130"/>
      <c r="H247" s="130"/>
      <c r="I247" s="130"/>
    </row>
    <row r="248" spans="1:9" x14ac:dyDescent="0.2">
      <c r="A248" s="389"/>
      <c r="B248" s="102"/>
      <c r="C248" s="102" t="s">
        <v>82</v>
      </c>
      <c r="D248" s="51" t="s">
        <v>83</v>
      </c>
      <c r="E248" s="510"/>
      <c r="F248" s="510"/>
      <c r="G248" s="510"/>
      <c r="H248" s="510"/>
      <c r="I248" s="510"/>
    </row>
    <row r="249" spans="1:9" x14ac:dyDescent="0.2">
      <c r="A249" s="389"/>
      <c r="B249" s="102"/>
      <c r="C249" s="102" t="s">
        <v>84</v>
      </c>
      <c r="D249" s="51" t="s">
        <v>85</v>
      </c>
      <c r="E249" s="510"/>
      <c r="F249" s="510"/>
      <c r="G249" s="510"/>
      <c r="H249" s="510"/>
      <c r="I249" s="510"/>
    </row>
    <row r="250" spans="1:9" x14ac:dyDescent="0.2">
      <c r="A250" s="389"/>
      <c r="B250" s="102"/>
      <c r="C250" s="102" t="s">
        <v>134</v>
      </c>
      <c r="D250" s="51"/>
      <c r="E250" s="510"/>
      <c r="F250" s="510"/>
      <c r="G250" s="510"/>
      <c r="H250" s="510"/>
      <c r="I250" s="510"/>
    </row>
    <row r="251" spans="1:9" x14ac:dyDescent="0.2">
      <c r="A251" s="389"/>
      <c r="B251" s="102"/>
      <c r="C251" s="102" t="s">
        <v>86</v>
      </c>
      <c r="D251" s="51" t="s">
        <v>87</v>
      </c>
      <c r="E251" s="510"/>
      <c r="F251" s="510"/>
      <c r="G251" s="510"/>
      <c r="H251" s="510"/>
      <c r="I251" s="510"/>
    </row>
    <row r="252" spans="1:9" x14ac:dyDescent="0.2">
      <c r="A252" s="389"/>
      <c r="B252" s="102"/>
      <c r="C252" s="102" t="s">
        <v>90</v>
      </c>
      <c r="D252" s="51" t="s">
        <v>135</v>
      </c>
      <c r="E252" s="510"/>
      <c r="F252" s="510"/>
      <c r="G252" s="510"/>
      <c r="H252" s="510"/>
      <c r="I252" s="510"/>
    </row>
    <row r="253" spans="1:9" x14ac:dyDescent="0.2">
      <c r="A253" s="389"/>
      <c r="B253" s="102"/>
      <c r="C253" s="102" t="s">
        <v>88</v>
      </c>
      <c r="D253" s="51" t="s">
        <v>89</v>
      </c>
      <c r="E253" s="510"/>
      <c r="F253" s="510"/>
      <c r="G253" s="510"/>
      <c r="H253" s="510"/>
      <c r="I253" s="510"/>
    </row>
    <row r="254" spans="1:9" ht="15.75" thickBot="1" x14ac:dyDescent="0.3">
      <c r="A254" s="400" t="s">
        <v>645</v>
      </c>
      <c r="B254" s="121"/>
      <c r="C254" s="159" t="s">
        <v>647</v>
      </c>
      <c r="D254" s="57"/>
      <c r="E254" s="150">
        <f>SUM(E234:E253)</f>
        <v>0</v>
      </c>
      <c r="F254" s="150">
        <f>SUM(F234:F253)</f>
        <v>0</v>
      </c>
      <c r="G254" s="150">
        <f>SUM(G234:G253)</f>
        <v>0</v>
      </c>
      <c r="H254" s="150">
        <f>SUM(H234:H253)</f>
        <v>0</v>
      </c>
      <c r="I254" s="150">
        <f>SUM(I234:I253)</f>
        <v>0</v>
      </c>
    </row>
    <row r="255" spans="1:9" ht="15.75" thickTop="1" x14ac:dyDescent="0.25">
      <c r="A255" s="419" t="s">
        <v>182</v>
      </c>
      <c r="B255" s="161"/>
      <c r="C255" s="172" t="s">
        <v>403</v>
      </c>
      <c r="D255" s="203"/>
      <c r="E255" s="115"/>
      <c r="F255" s="115"/>
      <c r="G255" s="115"/>
      <c r="H255" s="115"/>
      <c r="I255" s="115"/>
    </row>
    <row r="256" spans="1:9" x14ac:dyDescent="0.2">
      <c r="A256" s="389"/>
      <c r="B256" s="102" t="s">
        <v>178</v>
      </c>
      <c r="C256" s="102"/>
      <c r="D256" s="51" t="s">
        <v>179</v>
      </c>
      <c r="E256" s="55"/>
      <c r="F256" s="55"/>
      <c r="G256" s="55"/>
      <c r="H256" s="55"/>
      <c r="I256" s="55"/>
    </row>
    <row r="257" spans="1:12" x14ac:dyDescent="0.2">
      <c r="A257" s="389"/>
      <c r="B257" s="102"/>
      <c r="C257" s="102" t="s">
        <v>82</v>
      </c>
      <c r="D257" s="51" t="s">
        <v>83</v>
      </c>
      <c r="E257" s="510"/>
      <c r="F257" s="510"/>
      <c r="G257" s="510"/>
      <c r="H257" s="510"/>
      <c r="I257" s="510"/>
      <c r="K257" s="481"/>
      <c r="L257" s="481"/>
    </row>
    <row r="258" spans="1:12" x14ac:dyDescent="0.2">
      <c r="A258" s="389"/>
      <c r="B258" s="102"/>
      <c r="C258" s="102" t="s">
        <v>84</v>
      </c>
      <c r="D258" s="51" t="s">
        <v>85</v>
      </c>
      <c r="E258" s="510"/>
      <c r="F258" s="510"/>
      <c r="G258" s="510"/>
      <c r="H258" s="510"/>
      <c r="I258" s="510"/>
    </row>
    <row r="259" spans="1:12" x14ac:dyDescent="0.2">
      <c r="A259" s="389"/>
      <c r="B259" s="102"/>
      <c r="C259" s="102" t="s">
        <v>134</v>
      </c>
      <c r="D259" s="51"/>
      <c r="E259" s="510"/>
      <c r="F259" s="510"/>
      <c r="G259" s="510"/>
      <c r="H259" s="510"/>
      <c r="I259" s="510"/>
    </row>
    <row r="260" spans="1:12" x14ac:dyDescent="0.2">
      <c r="A260" s="389"/>
      <c r="B260" s="102"/>
      <c r="C260" s="102" t="s">
        <v>86</v>
      </c>
      <c r="D260" s="51" t="s">
        <v>87</v>
      </c>
      <c r="E260" s="510"/>
      <c r="F260" s="510"/>
      <c r="G260" s="510"/>
      <c r="H260" s="510"/>
      <c r="I260" s="510"/>
    </row>
    <row r="261" spans="1:12" x14ac:dyDescent="0.2">
      <c r="A261" s="389"/>
      <c r="B261" s="102"/>
      <c r="C261" s="102" t="s">
        <v>90</v>
      </c>
      <c r="D261" s="51" t="s">
        <v>135</v>
      </c>
      <c r="E261" s="510"/>
      <c r="F261" s="510"/>
      <c r="G261" s="510"/>
      <c r="H261" s="510"/>
      <c r="I261" s="510"/>
    </row>
    <row r="262" spans="1:12" x14ac:dyDescent="0.2">
      <c r="A262" s="389"/>
      <c r="B262" s="102"/>
      <c r="C262" s="102" t="s">
        <v>88</v>
      </c>
      <c r="D262" s="51" t="s">
        <v>89</v>
      </c>
      <c r="E262" s="510"/>
      <c r="F262" s="510"/>
      <c r="G262" s="510"/>
      <c r="H262" s="510"/>
      <c r="I262" s="510"/>
    </row>
    <row r="263" spans="1:12" x14ac:dyDescent="0.2">
      <c r="A263" s="389"/>
      <c r="B263" s="102" t="s">
        <v>404</v>
      </c>
      <c r="C263" s="102"/>
      <c r="D263" s="51"/>
      <c r="E263" s="130"/>
      <c r="F263" s="130"/>
      <c r="G263" s="130"/>
      <c r="H263" s="130"/>
      <c r="I263" s="130"/>
    </row>
    <row r="264" spans="1:12" x14ac:dyDescent="0.2">
      <c r="A264" s="389"/>
      <c r="B264" s="102"/>
      <c r="C264" s="102" t="s">
        <v>82</v>
      </c>
      <c r="D264" s="51" t="s">
        <v>83</v>
      </c>
      <c r="E264" s="510"/>
      <c r="F264" s="510"/>
      <c r="G264" s="510"/>
      <c r="H264" s="510"/>
      <c r="I264" s="510"/>
    </row>
    <row r="265" spans="1:12" x14ac:dyDescent="0.2">
      <c r="A265" s="389"/>
      <c r="B265" s="102"/>
      <c r="C265" s="102" t="s">
        <v>84</v>
      </c>
      <c r="D265" s="51" t="s">
        <v>85</v>
      </c>
      <c r="E265" s="510"/>
      <c r="F265" s="510"/>
      <c r="G265" s="510"/>
      <c r="H265" s="510"/>
      <c r="I265" s="510"/>
    </row>
    <row r="266" spans="1:12" x14ac:dyDescent="0.2">
      <c r="A266" s="389"/>
      <c r="B266" s="102"/>
      <c r="C266" s="102" t="s">
        <v>134</v>
      </c>
      <c r="D266" s="51"/>
      <c r="E266" s="510"/>
      <c r="F266" s="510"/>
      <c r="G266" s="510"/>
      <c r="H266" s="510"/>
      <c r="I266" s="510"/>
    </row>
    <row r="267" spans="1:12" x14ac:dyDescent="0.2">
      <c r="A267" s="389"/>
      <c r="B267" s="102"/>
      <c r="C267" s="102" t="s">
        <v>86</v>
      </c>
      <c r="D267" s="51" t="s">
        <v>87</v>
      </c>
      <c r="E267" s="510"/>
      <c r="F267" s="510"/>
      <c r="G267" s="510"/>
      <c r="H267" s="510"/>
      <c r="I267" s="510"/>
    </row>
    <row r="268" spans="1:12" x14ac:dyDescent="0.2">
      <c r="A268" s="389"/>
      <c r="B268" s="102"/>
      <c r="C268" s="102" t="s">
        <v>90</v>
      </c>
      <c r="D268" s="51" t="s">
        <v>135</v>
      </c>
      <c r="E268" s="510"/>
      <c r="F268" s="510"/>
      <c r="G268" s="510"/>
      <c r="H268" s="510"/>
      <c r="I268" s="510"/>
    </row>
    <row r="269" spans="1:12" x14ac:dyDescent="0.2">
      <c r="A269" s="389"/>
      <c r="B269" s="102"/>
      <c r="C269" s="102" t="s">
        <v>88</v>
      </c>
      <c r="D269" s="51" t="s">
        <v>89</v>
      </c>
      <c r="E269" s="510"/>
      <c r="F269" s="510"/>
      <c r="G269" s="510"/>
      <c r="H269" s="510"/>
      <c r="I269" s="510"/>
    </row>
    <row r="270" spans="1:12" x14ac:dyDescent="0.2">
      <c r="A270" s="389"/>
      <c r="B270" s="102" t="s">
        <v>405</v>
      </c>
      <c r="C270" s="102"/>
      <c r="D270" s="51"/>
      <c r="E270" s="130"/>
      <c r="F270" s="130"/>
      <c r="G270" s="130"/>
      <c r="H270" s="130"/>
      <c r="I270" s="130"/>
    </row>
    <row r="271" spans="1:12" x14ac:dyDescent="0.2">
      <c r="A271" s="389"/>
      <c r="B271" s="102"/>
      <c r="C271" s="102" t="s">
        <v>82</v>
      </c>
      <c r="D271" s="51" t="s">
        <v>83</v>
      </c>
      <c r="E271" s="510"/>
      <c r="F271" s="510"/>
      <c r="G271" s="510"/>
      <c r="H271" s="510"/>
      <c r="I271" s="510"/>
    </row>
    <row r="272" spans="1:12" x14ac:dyDescent="0.2">
      <c r="A272" s="389"/>
      <c r="B272" s="102"/>
      <c r="C272" s="102" t="s">
        <v>84</v>
      </c>
      <c r="D272" s="51" t="s">
        <v>85</v>
      </c>
      <c r="E272" s="510"/>
      <c r="F272" s="510"/>
      <c r="G272" s="510"/>
      <c r="H272" s="510"/>
      <c r="I272" s="510"/>
    </row>
    <row r="273" spans="1:9" x14ac:dyDescent="0.2">
      <c r="A273" s="389"/>
      <c r="B273" s="102"/>
      <c r="C273" s="102" t="s">
        <v>134</v>
      </c>
      <c r="D273" s="51"/>
      <c r="E273" s="510"/>
      <c r="F273" s="510"/>
      <c r="G273" s="510"/>
      <c r="H273" s="510"/>
      <c r="I273" s="510"/>
    </row>
    <row r="274" spans="1:9" x14ac:dyDescent="0.2">
      <c r="A274" s="389"/>
      <c r="B274" s="102"/>
      <c r="C274" s="102" t="s">
        <v>86</v>
      </c>
      <c r="D274" s="51" t="s">
        <v>87</v>
      </c>
      <c r="E274" s="510"/>
      <c r="F274" s="510"/>
      <c r="G274" s="510"/>
      <c r="H274" s="510"/>
      <c r="I274" s="510"/>
    </row>
    <row r="275" spans="1:9" x14ac:dyDescent="0.2">
      <c r="A275" s="389"/>
      <c r="B275" s="102"/>
      <c r="C275" s="102" t="s">
        <v>90</v>
      </c>
      <c r="D275" s="51" t="s">
        <v>135</v>
      </c>
      <c r="E275" s="510"/>
      <c r="F275" s="510"/>
      <c r="G275" s="510"/>
      <c r="H275" s="510"/>
      <c r="I275" s="510"/>
    </row>
    <row r="276" spans="1:9" x14ac:dyDescent="0.2">
      <c r="A276" s="389"/>
      <c r="B276" s="102"/>
      <c r="C276" s="102" t="s">
        <v>88</v>
      </c>
      <c r="D276" s="51" t="s">
        <v>89</v>
      </c>
      <c r="E276" s="510"/>
      <c r="F276" s="510"/>
      <c r="G276" s="510"/>
      <c r="H276" s="510"/>
      <c r="I276" s="510"/>
    </row>
    <row r="277" spans="1:9" ht="15.75" thickBot="1" x14ac:dyDescent="0.3">
      <c r="A277" s="400" t="s">
        <v>182</v>
      </c>
      <c r="B277" s="121"/>
      <c r="C277" s="159" t="s">
        <v>646</v>
      </c>
      <c r="D277" s="57"/>
      <c r="E277" s="150">
        <f>SUM(E257:E276)</f>
        <v>0</v>
      </c>
      <c r="F277" s="150">
        <f>SUM(F257:F276)</f>
        <v>0</v>
      </c>
      <c r="G277" s="150">
        <f>SUM(G257:G276)</f>
        <v>0</v>
      </c>
      <c r="H277" s="150">
        <f>SUM(H257:H276)</f>
        <v>0</v>
      </c>
      <c r="I277" s="150">
        <f>SUM(I257:I276)</f>
        <v>0</v>
      </c>
    </row>
    <row r="278" spans="1:9" ht="15.75" thickTop="1" thickBot="1" x14ac:dyDescent="0.25">
      <c r="A278" s="38"/>
      <c r="B278" s="38"/>
      <c r="C278" s="38"/>
    </row>
    <row r="279" spans="1:9" ht="15.75" thickTop="1" x14ac:dyDescent="0.25">
      <c r="A279" s="145"/>
      <c r="B279" s="145"/>
      <c r="C279" s="202"/>
      <c r="D279" s="200"/>
      <c r="E279" s="425"/>
      <c r="F279" s="425"/>
      <c r="G279" s="425"/>
      <c r="H279" s="425"/>
      <c r="I279" s="425"/>
    </row>
    <row r="280" spans="1:9" ht="15" x14ac:dyDescent="0.25">
      <c r="A280" s="88"/>
      <c r="B280" s="511" t="str">
        <f>'Form 1 Cover'!B21</f>
        <v>Doral Academy of Northern Nevada</v>
      </c>
      <c r="C280" s="474"/>
      <c r="D280" s="43"/>
      <c r="E280" s="58"/>
      <c r="F280" s="58"/>
      <c r="H280" s="58"/>
      <c r="I280" s="475" t="str">
        <f>"Budget Fiscal Year "&amp;TEXT('Form 1 Cover'!$D$138, "mm/dd/yy")</f>
        <v>Budget Fiscal Year 2017-2018</v>
      </c>
    </row>
    <row r="281" spans="1:9" x14ac:dyDescent="0.2">
      <c r="A281" s="88"/>
      <c r="B281" s="88"/>
      <c r="C281" s="88"/>
      <c r="D281" s="58"/>
      <c r="E281" s="88"/>
      <c r="F281" s="58"/>
      <c r="G281" s="58"/>
      <c r="H281" s="58"/>
      <c r="I281" s="58"/>
    </row>
    <row r="282" spans="1:9" x14ac:dyDescent="0.2">
      <c r="A282" s="88"/>
      <c r="B282" s="88" t="s">
        <v>466</v>
      </c>
      <c r="C282" s="88"/>
      <c r="D282" s="58"/>
      <c r="E282" s="58"/>
      <c r="F282" s="58"/>
      <c r="G282" s="58"/>
      <c r="H282" s="426"/>
      <c r="I282" s="426">
        <f>'Form 1 Cover'!$D$147</f>
        <v>42787</v>
      </c>
    </row>
    <row r="283" spans="1:9" x14ac:dyDescent="0.2">
      <c r="A283" s="88"/>
      <c r="B283" s="88"/>
      <c r="C283" s="88"/>
      <c r="D283" s="58"/>
      <c r="E283" s="58"/>
      <c r="F283" s="58"/>
      <c r="G283" s="58"/>
      <c r="H283" s="426"/>
      <c r="I283" s="426"/>
    </row>
    <row r="284" spans="1:9" x14ac:dyDescent="0.2">
      <c r="A284" s="399"/>
      <c r="B284" s="83"/>
      <c r="C284" s="83"/>
      <c r="D284" s="84"/>
      <c r="E284" s="187">
        <v>-1</v>
      </c>
      <c r="F284" s="188">
        <v>-2</v>
      </c>
      <c r="G284" s="373">
        <v>-3</v>
      </c>
      <c r="H284" s="188">
        <v>-4</v>
      </c>
      <c r="I284" s="188">
        <v>-5</v>
      </c>
    </row>
    <row r="285" spans="1:9" x14ac:dyDescent="0.2">
      <c r="A285" s="415"/>
      <c r="B285" s="88"/>
      <c r="C285" s="88"/>
      <c r="D285" s="47"/>
      <c r="E285" s="194"/>
      <c r="F285" s="32" t="s">
        <v>33</v>
      </c>
      <c r="G285" s="627" t="str">
        <f>"BUDGET YEAR ENDING "&amp;TEXT('Form 1 Cover'!D140, "MM/DD/YY")</f>
        <v>BUDGET YEAR ENDING 06/30/18</v>
      </c>
      <c r="H285" s="35"/>
      <c r="I285" s="628"/>
    </row>
    <row r="286" spans="1:9" x14ac:dyDescent="0.2">
      <c r="A286" s="415"/>
      <c r="B286" s="88"/>
      <c r="C286" s="88"/>
      <c r="D286" s="47"/>
      <c r="E286" s="190" t="s">
        <v>285</v>
      </c>
      <c r="F286" s="190" t="s">
        <v>287</v>
      </c>
      <c r="G286" s="191"/>
      <c r="H286" s="417"/>
      <c r="I286" s="190" t="s">
        <v>630</v>
      </c>
    </row>
    <row r="287" spans="1:9" ht="15" x14ac:dyDescent="0.2">
      <c r="A287" s="415"/>
      <c r="B287" s="148" t="s">
        <v>80</v>
      </c>
      <c r="C287" s="58"/>
      <c r="D287" s="47"/>
      <c r="E287" s="190" t="s">
        <v>286</v>
      </c>
      <c r="F287" s="190" t="s">
        <v>286</v>
      </c>
      <c r="G287" s="192" t="s">
        <v>288</v>
      </c>
      <c r="H287" s="190" t="s">
        <v>112</v>
      </c>
      <c r="I287" s="190" t="s">
        <v>112</v>
      </c>
    </row>
    <row r="288" spans="1:9" ht="15.75" thickBot="1" x14ac:dyDescent="0.25">
      <c r="A288" s="413"/>
      <c r="B288" s="631"/>
      <c r="C288" s="631"/>
      <c r="D288" s="632"/>
      <c r="E288" s="4">
        <f>'Form 1 Cover'!D131</f>
        <v>42551</v>
      </c>
      <c r="F288" s="4">
        <f>'Form 1 Cover'!D135</f>
        <v>42916</v>
      </c>
      <c r="G288" s="193" t="s">
        <v>289</v>
      </c>
      <c r="H288" s="418" t="s">
        <v>289</v>
      </c>
      <c r="I288" s="418" t="s">
        <v>289</v>
      </c>
    </row>
    <row r="289" spans="1:9" ht="15.75" thickTop="1" x14ac:dyDescent="0.25">
      <c r="A289" s="391" t="s">
        <v>471</v>
      </c>
      <c r="B289" s="112"/>
      <c r="C289" s="151" t="s">
        <v>472</v>
      </c>
      <c r="D289" s="152"/>
      <c r="E289" s="153"/>
      <c r="F289" s="153"/>
      <c r="G289" s="153"/>
      <c r="H289" s="153"/>
      <c r="I289" s="153"/>
    </row>
    <row r="290" spans="1:9" x14ac:dyDescent="0.2">
      <c r="A290" s="389"/>
      <c r="B290" s="102" t="s">
        <v>178</v>
      </c>
      <c r="C290" s="102"/>
      <c r="D290" s="51" t="s">
        <v>179</v>
      </c>
      <c r="E290" s="155"/>
      <c r="F290" s="130"/>
      <c r="G290" s="130"/>
      <c r="H290" s="130"/>
      <c r="I290" s="130"/>
    </row>
    <row r="291" spans="1:9" x14ac:dyDescent="0.2">
      <c r="A291" s="389"/>
      <c r="B291" s="102"/>
      <c r="C291" s="102" t="s">
        <v>82</v>
      </c>
      <c r="D291" s="51" t="s">
        <v>83</v>
      </c>
      <c r="E291" s="510"/>
      <c r="F291" s="510"/>
      <c r="G291" s="510"/>
      <c r="H291" s="510"/>
      <c r="I291" s="510"/>
    </row>
    <row r="292" spans="1:9" x14ac:dyDescent="0.2">
      <c r="A292" s="389"/>
      <c r="B292" s="102"/>
      <c r="C292" s="102" t="s">
        <v>84</v>
      </c>
      <c r="D292" s="51" t="s">
        <v>85</v>
      </c>
      <c r="E292" s="507"/>
      <c r="F292" s="508"/>
      <c r="G292" s="508"/>
      <c r="H292" s="508"/>
      <c r="I292" s="508"/>
    </row>
    <row r="293" spans="1:9" x14ac:dyDescent="0.2">
      <c r="A293" s="389"/>
      <c r="B293" s="102"/>
      <c r="C293" s="102" t="s">
        <v>134</v>
      </c>
      <c r="D293" s="51"/>
      <c r="E293" s="510"/>
      <c r="F293" s="510"/>
      <c r="G293" s="510"/>
      <c r="H293" s="510"/>
      <c r="I293" s="510"/>
    </row>
    <row r="294" spans="1:9" x14ac:dyDescent="0.2">
      <c r="A294" s="389"/>
      <c r="B294" s="102"/>
      <c r="C294" s="102" t="s">
        <v>86</v>
      </c>
      <c r="D294" s="51" t="s">
        <v>87</v>
      </c>
      <c r="E294" s="510"/>
      <c r="F294" s="510"/>
      <c r="G294" s="510"/>
      <c r="H294" s="510"/>
      <c r="I294" s="510"/>
    </row>
    <row r="295" spans="1:9" x14ac:dyDescent="0.2">
      <c r="A295" s="389"/>
      <c r="B295" s="102"/>
      <c r="C295" s="102" t="s">
        <v>90</v>
      </c>
      <c r="D295" s="51" t="s">
        <v>135</v>
      </c>
      <c r="E295" s="510"/>
      <c r="F295" s="510"/>
      <c r="G295" s="510"/>
      <c r="H295" s="510"/>
      <c r="I295" s="510"/>
    </row>
    <row r="296" spans="1:9" x14ac:dyDescent="0.2">
      <c r="A296" s="389"/>
      <c r="B296" s="102"/>
      <c r="C296" s="102" t="s">
        <v>88</v>
      </c>
      <c r="D296" s="51" t="s">
        <v>89</v>
      </c>
      <c r="E296" s="507"/>
      <c r="F296" s="508"/>
      <c r="G296" s="508"/>
      <c r="H296" s="508"/>
      <c r="I296" s="508"/>
    </row>
    <row r="297" spans="1:9" x14ac:dyDescent="0.2">
      <c r="A297" s="389"/>
      <c r="B297" s="102" t="s">
        <v>404</v>
      </c>
      <c r="C297" s="102"/>
      <c r="D297" s="51"/>
      <c r="E297" s="128"/>
      <c r="F297" s="129"/>
      <c r="G297" s="129"/>
      <c r="H297" s="129"/>
      <c r="I297" s="129"/>
    </row>
    <row r="298" spans="1:9" x14ac:dyDescent="0.2">
      <c r="A298" s="389"/>
      <c r="B298" s="102"/>
      <c r="C298" s="102" t="s">
        <v>82</v>
      </c>
      <c r="D298" s="51" t="s">
        <v>83</v>
      </c>
      <c r="E298" s="510"/>
      <c r="F298" s="510"/>
      <c r="G298" s="510"/>
      <c r="H298" s="510"/>
      <c r="I298" s="510"/>
    </row>
    <row r="299" spans="1:9" x14ac:dyDescent="0.2">
      <c r="A299" s="389"/>
      <c r="B299" s="102"/>
      <c r="C299" s="102" t="s">
        <v>84</v>
      </c>
      <c r="D299" s="51" t="s">
        <v>85</v>
      </c>
      <c r="E299" s="510"/>
      <c r="F299" s="510"/>
      <c r="G299" s="510"/>
      <c r="H299" s="510"/>
      <c r="I299" s="510"/>
    </row>
    <row r="300" spans="1:9" x14ac:dyDescent="0.2">
      <c r="A300" s="389"/>
      <c r="B300" s="102"/>
      <c r="C300" s="102" t="s">
        <v>134</v>
      </c>
      <c r="D300" s="51"/>
      <c r="E300" s="510"/>
      <c r="F300" s="510"/>
      <c r="G300" s="510"/>
      <c r="H300" s="510"/>
      <c r="I300" s="510"/>
    </row>
    <row r="301" spans="1:9" x14ac:dyDescent="0.2">
      <c r="A301" s="389"/>
      <c r="B301" s="102"/>
      <c r="C301" s="102" t="s">
        <v>86</v>
      </c>
      <c r="D301" s="51" t="s">
        <v>87</v>
      </c>
      <c r="E301" s="510"/>
      <c r="F301" s="510"/>
      <c r="G301" s="510"/>
      <c r="H301" s="510"/>
      <c r="I301" s="510"/>
    </row>
    <row r="302" spans="1:9" x14ac:dyDescent="0.2">
      <c r="A302" s="389"/>
      <c r="B302" s="102"/>
      <c r="C302" s="102" t="s">
        <v>90</v>
      </c>
      <c r="D302" s="51" t="s">
        <v>135</v>
      </c>
      <c r="E302" s="510"/>
      <c r="F302" s="510"/>
      <c r="G302" s="510"/>
      <c r="H302" s="510"/>
      <c r="I302" s="510"/>
    </row>
    <row r="303" spans="1:9" x14ac:dyDescent="0.2">
      <c r="A303" s="389"/>
      <c r="B303" s="102"/>
      <c r="C303" s="102" t="s">
        <v>88</v>
      </c>
      <c r="D303" s="51" t="s">
        <v>89</v>
      </c>
      <c r="E303" s="510"/>
      <c r="F303" s="510"/>
      <c r="G303" s="510"/>
      <c r="H303" s="510"/>
      <c r="I303" s="510"/>
    </row>
    <row r="304" spans="1:9" x14ac:dyDescent="0.2">
      <c r="A304" s="389"/>
      <c r="B304" s="102" t="s">
        <v>405</v>
      </c>
      <c r="C304" s="102"/>
      <c r="D304" s="51"/>
      <c r="E304" s="130"/>
      <c r="F304" s="130"/>
      <c r="G304" s="130"/>
      <c r="H304" s="130"/>
      <c r="I304" s="130"/>
    </row>
    <row r="305" spans="1:9" x14ac:dyDescent="0.2">
      <c r="A305" s="389"/>
      <c r="B305" s="102"/>
      <c r="C305" s="102" t="s">
        <v>82</v>
      </c>
      <c r="D305" s="51" t="s">
        <v>83</v>
      </c>
      <c r="E305" s="510"/>
      <c r="F305" s="510"/>
      <c r="G305" s="510"/>
      <c r="H305" s="510"/>
      <c r="I305" s="510"/>
    </row>
    <row r="306" spans="1:9" x14ac:dyDescent="0.2">
      <c r="A306" s="389"/>
      <c r="B306" s="102"/>
      <c r="C306" s="102" t="s">
        <v>84</v>
      </c>
      <c r="D306" s="51" t="s">
        <v>85</v>
      </c>
      <c r="E306" s="509"/>
      <c r="F306" s="510"/>
      <c r="G306" s="510"/>
      <c r="H306" s="510"/>
      <c r="I306" s="510"/>
    </row>
    <row r="307" spans="1:9" x14ac:dyDescent="0.2">
      <c r="A307" s="389"/>
      <c r="B307" s="102"/>
      <c r="C307" s="102" t="s">
        <v>134</v>
      </c>
      <c r="D307" s="51"/>
      <c r="E307" s="507"/>
      <c r="F307" s="508"/>
      <c r="G307" s="508"/>
      <c r="H307" s="508"/>
      <c r="I307" s="508"/>
    </row>
    <row r="308" spans="1:9" x14ac:dyDescent="0.2">
      <c r="A308" s="389"/>
      <c r="B308" s="102"/>
      <c r="C308" s="102" t="s">
        <v>86</v>
      </c>
      <c r="D308" s="51" t="s">
        <v>87</v>
      </c>
      <c r="E308" s="509"/>
      <c r="F308" s="510"/>
      <c r="G308" s="510"/>
      <c r="H308" s="510"/>
      <c r="I308" s="510"/>
    </row>
    <row r="309" spans="1:9" x14ac:dyDescent="0.2">
      <c r="A309" s="389"/>
      <c r="B309" s="102"/>
      <c r="C309" s="102" t="s">
        <v>90</v>
      </c>
      <c r="D309" s="51" t="s">
        <v>135</v>
      </c>
      <c r="E309" s="509"/>
      <c r="F309" s="510"/>
      <c r="G309" s="510"/>
      <c r="H309" s="510"/>
      <c r="I309" s="510"/>
    </row>
    <row r="310" spans="1:9" x14ac:dyDescent="0.2">
      <c r="A310" s="389"/>
      <c r="B310" s="102"/>
      <c r="C310" s="102" t="s">
        <v>88</v>
      </c>
      <c r="D310" s="51" t="s">
        <v>89</v>
      </c>
      <c r="E310" s="507"/>
      <c r="F310" s="508"/>
      <c r="G310" s="508"/>
      <c r="H310" s="508"/>
      <c r="I310" s="508"/>
    </row>
    <row r="311" spans="1:9" ht="15.75" thickBot="1" x14ac:dyDescent="0.3">
      <c r="A311" s="390" t="s">
        <v>471</v>
      </c>
      <c r="B311" s="108"/>
      <c r="C311" s="160" t="s">
        <v>473</v>
      </c>
      <c r="D311" s="157"/>
      <c r="E311" s="158">
        <f>SUM(E291:E310)</f>
        <v>0</v>
      </c>
      <c r="F311" s="158">
        <f>SUM(F291:F310)</f>
        <v>0</v>
      </c>
      <c r="G311" s="158">
        <f>SUM(G291:G310)</f>
        <v>0</v>
      </c>
      <c r="H311" s="158">
        <f>SUM(H291:H310)</f>
        <v>0</v>
      </c>
      <c r="I311" s="158">
        <f>SUM(I291:I310)</f>
        <v>0</v>
      </c>
    </row>
    <row r="312" spans="1:9" ht="15.75" thickTop="1" x14ac:dyDescent="0.25">
      <c r="A312" s="401"/>
      <c r="B312" s="144"/>
      <c r="C312" s="518"/>
      <c r="D312" s="37"/>
      <c r="E312" s="153"/>
      <c r="F312" s="153"/>
      <c r="G312" s="153"/>
      <c r="H312" s="153"/>
      <c r="I312" s="153"/>
    </row>
    <row r="313" spans="1:9" ht="15" x14ac:dyDescent="0.25">
      <c r="A313" s="88"/>
      <c r="B313" s="511" t="str">
        <f>'Form 1 Cover'!B21</f>
        <v>Doral Academy of Northern Nevada</v>
      </c>
      <c r="C313" s="474"/>
      <c r="D313" s="43"/>
      <c r="E313" s="58"/>
      <c r="F313" s="58"/>
      <c r="H313" s="58"/>
      <c r="I313" s="475" t="str">
        <f>"Budget Fiscal Year "&amp;TEXT('Form 1 Cover'!$D$138, "mm/dd/yy")</f>
        <v>Budget Fiscal Year 2017-2018</v>
      </c>
    </row>
    <row r="314" spans="1:9" x14ac:dyDescent="0.2">
      <c r="A314" s="88"/>
      <c r="B314" s="88"/>
      <c r="C314" s="88"/>
      <c r="D314" s="58"/>
      <c r="E314" s="88"/>
      <c r="F314" s="58"/>
      <c r="G314" s="58"/>
      <c r="H314" s="58"/>
      <c r="I314" s="58"/>
    </row>
    <row r="315" spans="1:9" x14ac:dyDescent="0.2">
      <c r="A315" s="88"/>
      <c r="B315" s="88" t="s">
        <v>466</v>
      </c>
      <c r="C315" s="88"/>
      <c r="D315" s="58"/>
      <c r="E315" s="58"/>
      <c r="F315" s="58"/>
      <c r="G315" s="58"/>
      <c r="H315" s="426"/>
      <c r="I315" s="426">
        <f>'Form 1 Cover'!$D$147</f>
        <v>42787</v>
      </c>
    </row>
    <row r="316" spans="1:9" ht="15" x14ac:dyDescent="0.25">
      <c r="A316" s="387" t="s">
        <v>88</v>
      </c>
      <c r="B316" s="98"/>
      <c r="C316" s="99" t="s">
        <v>406</v>
      </c>
      <c r="D316" s="149"/>
      <c r="E316" s="115"/>
      <c r="F316" s="115"/>
      <c r="G316" s="115"/>
      <c r="H316" s="115"/>
      <c r="I316" s="115"/>
    </row>
    <row r="317" spans="1:9" x14ac:dyDescent="0.2">
      <c r="A317" s="389"/>
      <c r="B317" s="102" t="s">
        <v>178</v>
      </c>
      <c r="C317" s="102"/>
      <c r="D317" s="51" t="s">
        <v>179</v>
      </c>
      <c r="E317" s="55"/>
      <c r="F317" s="55"/>
      <c r="G317" s="55"/>
      <c r="H317" s="55"/>
      <c r="I317" s="55"/>
    </row>
    <row r="318" spans="1:9" x14ac:dyDescent="0.2">
      <c r="A318" s="389"/>
      <c r="B318" s="102"/>
      <c r="C318" s="102" t="s">
        <v>82</v>
      </c>
      <c r="D318" s="51" t="s">
        <v>83</v>
      </c>
      <c r="E318" s="510"/>
      <c r="F318" s="510"/>
      <c r="G318" s="510"/>
      <c r="H318" s="510"/>
      <c r="I318" s="510"/>
    </row>
    <row r="319" spans="1:9" x14ac:dyDescent="0.2">
      <c r="A319" s="389"/>
      <c r="B319" s="102"/>
      <c r="C319" s="102" t="s">
        <v>84</v>
      </c>
      <c r="D319" s="51" t="s">
        <v>85</v>
      </c>
      <c r="E319" s="510"/>
      <c r="F319" s="510"/>
      <c r="G319" s="510"/>
      <c r="H319" s="510"/>
      <c r="I319" s="510"/>
    </row>
    <row r="320" spans="1:9" x14ac:dyDescent="0.2">
      <c r="A320" s="389"/>
      <c r="B320" s="102"/>
      <c r="C320" s="102" t="s">
        <v>134</v>
      </c>
      <c r="D320" s="51"/>
      <c r="E320" s="510"/>
      <c r="F320" s="510"/>
      <c r="G320" s="510"/>
      <c r="H320" s="510"/>
      <c r="I320" s="510"/>
    </row>
    <row r="321" spans="1:9" x14ac:dyDescent="0.2">
      <c r="A321" s="389"/>
      <c r="B321" s="102"/>
      <c r="C321" s="102" t="s">
        <v>86</v>
      </c>
      <c r="D321" s="51" t="s">
        <v>87</v>
      </c>
      <c r="E321" s="510"/>
      <c r="F321" s="510"/>
      <c r="G321" s="510"/>
      <c r="H321" s="510"/>
      <c r="I321" s="510"/>
    </row>
    <row r="322" spans="1:9" x14ac:dyDescent="0.2">
      <c r="A322" s="389"/>
      <c r="B322" s="102"/>
      <c r="C322" s="102" t="s">
        <v>90</v>
      </c>
      <c r="D322" s="51" t="s">
        <v>135</v>
      </c>
      <c r="E322" s="510"/>
      <c r="F322" s="510"/>
      <c r="G322" s="510"/>
      <c r="H322" s="510"/>
      <c r="I322" s="510"/>
    </row>
    <row r="323" spans="1:9" x14ac:dyDescent="0.2">
      <c r="A323" s="389"/>
      <c r="B323" s="102"/>
      <c r="C323" s="102" t="s">
        <v>88</v>
      </c>
      <c r="D323" s="51" t="s">
        <v>89</v>
      </c>
      <c r="E323" s="510"/>
      <c r="F323" s="510"/>
      <c r="G323" s="510"/>
      <c r="H323" s="510"/>
      <c r="I323" s="510"/>
    </row>
    <row r="324" spans="1:9" x14ac:dyDescent="0.2">
      <c r="A324" s="389"/>
      <c r="B324" s="102" t="s">
        <v>404</v>
      </c>
      <c r="C324" s="102"/>
      <c r="D324" s="51"/>
      <c r="E324" s="130"/>
      <c r="F324" s="130"/>
      <c r="G324" s="130"/>
      <c r="H324" s="130"/>
      <c r="I324" s="130"/>
    </row>
    <row r="325" spans="1:9" x14ac:dyDescent="0.2">
      <c r="A325" s="389"/>
      <c r="B325" s="102"/>
      <c r="C325" s="102" t="s">
        <v>82</v>
      </c>
      <c r="D325" s="51" t="s">
        <v>83</v>
      </c>
      <c r="E325" s="510"/>
      <c r="F325" s="510"/>
      <c r="G325" s="510"/>
      <c r="H325" s="510"/>
      <c r="I325" s="510"/>
    </row>
    <row r="326" spans="1:9" x14ac:dyDescent="0.2">
      <c r="A326" s="389"/>
      <c r="B326" s="102"/>
      <c r="C326" s="102" t="s">
        <v>84</v>
      </c>
      <c r="D326" s="51" t="s">
        <v>85</v>
      </c>
      <c r="E326" s="510"/>
      <c r="F326" s="510"/>
      <c r="G326" s="510"/>
      <c r="H326" s="510"/>
      <c r="I326" s="510"/>
    </row>
    <row r="327" spans="1:9" x14ac:dyDescent="0.2">
      <c r="A327" s="389"/>
      <c r="B327" s="102"/>
      <c r="C327" s="102" t="s">
        <v>134</v>
      </c>
      <c r="D327" s="51"/>
      <c r="E327" s="510"/>
      <c r="F327" s="510"/>
      <c r="G327" s="510"/>
      <c r="H327" s="510"/>
      <c r="I327" s="510"/>
    </row>
    <row r="328" spans="1:9" x14ac:dyDescent="0.2">
      <c r="A328" s="389"/>
      <c r="B328" s="102"/>
      <c r="C328" s="102" t="s">
        <v>86</v>
      </c>
      <c r="D328" s="51" t="s">
        <v>87</v>
      </c>
      <c r="E328" s="510"/>
      <c r="F328" s="510"/>
      <c r="G328" s="510"/>
      <c r="H328" s="510"/>
      <c r="I328" s="510"/>
    </row>
    <row r="329" spans="1:9" x14ac:dyDescent="0.2">
      <c r="A329" s="389"/>
      <c r="B329" s="102"/>
      <c r="C329" s="102" t="s">
        <v>90</v>
      </c>
      <c r="D329" s="51" t="s">
        <v>135</v>
      </c>
      <c r="E329" s="510"/>
      <c r="F329" s="510"/>
      <c r="G329" s="510"/>
      <c r="H329" s="510"/>
      <c r="I329" s="510"/>
    </row>
    <row r="330" spans="1:9" x14ac:dyDescent="0.2">
      <c r="A330" s="389"/>
      <c r="B330" s="102"/>
      <c r="C330" s="102" t="s">
        <v>88</v>
      </c>
      <c r="D330" s="51" t="s">
        <v>89</v>
      </c>
      <c r="E330" s="510"/>
      <c r="F330" s="510"/>
      <c r="G330" s="510"/>
      <c r="H330" s="510"/>
      <c r="I330" s="510"/>
    </row>
    <row r="331" spans="1:9" x14ac:dyDescent="0.2">
      <c r="A331" s="389"/>
      <c r="B331" s="102" t="s">
        <v>405</v>
      </c>
      <c r="C331" s="102"/>
      <c r="D331" s="51"/>
      <c r="E331" s="130"/>
      <c r="F331" s="130"/>
      <c r="G331" s="130"/>
      <c r="H331" s="130"/>
      <c r="I331" s="130"/>
    </row>
    <row r="332" spans="1:9" x14ac:dyDescent="0.2">
      <c r="A332" s="389"/>
      <c r="B332" s="102"/>
      <c r="C332" s="102" t="s">
        <v>82</v>
      </c>
      <c r="D332" s="51" t="s">
        <v>83</v>
      </c>
      <c r="E332" s="510"/>
      <c r="F332" s="510"/>
      <c r="G332" s="510"/>
      <c r="H332" s="510"/>
      <c r="I332" s="510"/>
    </row>
    <row r="333" spans="1:9" x14ac:dyDescent="0.2">
      <c r="A333" s="389"/>
      <c r="B333" s="102"/>
      <c r="C333" s="102" t="s">
        <v>84</v>
      </c>
      <c r="D333" s="51" t="s">
        <v>85</v>
      </c>
      <c r="E333" s="510"/>
      <c r="F333" s="510"/>
      <c r="G333" s="510"/>
      <c r="H333" s="510"/>
      <c r="I333" s="510"/>
    </row>
    <row r="334" spans="1:9" x14ac:dyDescent="0.2">
      <c r="A334" s="389"/>
      <c r="B334" s="102"/>
      <c r="C334" s="102" t="s">
        <v>134</v>
      </c>
      <c r="D334" s="51"/>
      <c r="E334" s="510"/>
      <c r="F334" s="510"/>
      <c r="G334" s="510"/>
      <c r="H334" s="510"/>
      <c r="I334" s="510"/>
    </row>
    <row r="335" spans="1:9" x14ac:dyDescent="0.2">
      <c r="A335" s="389"/>
      <c r="B335" s="102"/>
      <c r="C335" s="102" t="s">
        <v>86</v>
      </c>
      <c r="D335" s="51" t="s">
        <v>87</v>
      </c>
      <c r="E335" s="510"/>
      <c r="F335" s="510"/>
      <c r="G335" s="510"/>
      <c r="H335" s="510"/>
      <c r="I335" s="510"/>
    </row>
    <row r="336" spans="1:9" x14ac:dyDescent="0.2">
      <c r="A336" s="389"/>
      <c r="B336" s="102"/>
      <c r="C336" s="102" t="s">
        <v>90</v>
      </c>
      <c r="D336" s="51" t="s">
        <v>135</v>
      </c>
      <c r="E336" s="510"/>
      <c r="F336" s="510"/>
      <c r="G336" s="510"/>
      <c r="H336" s="510"/>
      <c r="I336" s="510"/>
    </row>
    <row r="337" spans="1:9" x14ac:dyDescent="0.2">
      <c r="A337" s="389"/>
      <c r="B337" s="102"/>
      <c r="C337" s="102" t="s">
        <v>88</v>
      </c>
      <c r="D337" s="51" t="s">
        <v>89</v>
      </c>
      <c r="E337" s="510"/>
      <c r="F337" s="510"/>
      <c r="G337" s="510"/>
      <c r="H337" s="510"/>
      <c r="I337" s="510"/>
    </row>
    <row r="338" spans="1:9" ht="15.75" thickBot="1" x14ac:dyDescent="0.3">
      <c r="A338" s="400" t="s">
        <v>407</v>
      </c>
      <c r="B338" s="121"/>
      <c r="C338" s="159"/>
      <c r="D338" s="57"/>
      <c r="E338" s="150">
        <f>SUM(E318:E337)</f>
        <v>0</v>
      </c>
      <c r="F338" s="150">
        <f>SUM(F318:F337)</f>
        <v>0</v>
      </c>
      <c r="G338" s="150">
        <f>SUM(G318:G337)</f>
        <v>0</v>
      </c>
      <c r="H338" s="150">
        <f>SUM(H318:H337)</f>
        <v>0</v>
      </c>
      <c r="I338" s="150">
        <f>SUM(I318:I337)</f>
        <v>0</v>
      </c>
    </row>
    <row r="339" spans="1:9" ht="15.75" thickTop="1" x14ac:dyDescent="0.25">
      <c r="A339" s="391" t="s">
        <v>408</v>
      </c>
      <c r="B339" s="112"/>
      <c r="C339" s="151"/>
      <c r="D339" s="152"/>
      <c r="E339" s="153"/>
      <c r="F339" s="153"/>
      <c r="G339" s="153"/>
      <c r="H339" s="153"/>
      <c r="I339" s="153"/>
    </row>
    <row r="340" spans="1:9" x14ac:dyDescent="0.2">
      <c r="A340" s="389"/>
      <c r="B340" s="102" t="s">
        <v>178</v>
      </c>
      <c r="C340" s="102"/>
      <c r="D340" s="51" t="s">
        <v>179</v>
      </c>
      <c r="E340" s="155"/>
      <c r="F340" s="130"/>
      <c r="G340" s="130"/>
      <c r="H340" s="130"/>
      <c r="I340" s="130"/>
    </row>
    <row r="341" spans="1:9" x14ac:dyDescent="0.2">
      <c r="A341" s="389"/>
      <c r="B341" s="102"/>
      <c r="C341" s="102" t="s">
        <v>82</v>
      </c>
      <c r="D341" s="51" t="s">
        <v>83</v>
      </c>
      <c r="E341" s="510"/>
      <c r="F341" s="510"/>
      <c r="G341" s="510"/>
      <c r="H341" s="510"/>
      <c r="I341" s="510"/>
    </row>
    <row r="342" spans="1:9" x14ac:dyDescent="0.2">
      <c r="A342" s="389"/>
      <c r="B342" s="102"/>
      <c r="C342" s="102" t="s">
        <v>84</v>
      </c>
      <c r="D342" s="51" t="s">
        <v>85</v>
      </c>
      <c r="E342" s="507"/>
      <c r="F342" s="508"/>
      <c r="G342" s="508"/>
      <c r="H342" s="508"/>
      <c r="I342" s="508"/>
    </row>
    <row r="343" spans="1:9" x14ac:dyDescent="0.2">
      <c r="A343" s="389"/>
      <c r="B343" s="102"/>
      <c r="C343" s="102" t="s">
        <v>134</v>
      </c>
      <c r="D343" s="51"/>
      <c r="E343" s="510"/>
      <c r="F343" s="510"/>
      <c r="G343" s="510"/>
      <c r="H343" s="510"/>
      <c r="I343" s="510"/>
    </row>
    <row r="344" spans="1:9" x14ac:dyDescent="0.2">
      <c r="A344" s="389"/>
      <c r="B344" s="102"/>
      <c r="C344" s="102" t="s">
        <v>86</v>
      </c>
      <c r="D344" s="51" t="s">
        <v>87</v>
      </c>
      <c r="E344" s="510"/>
      <c r="F344" s="510"/>
      <c r="G344" s="510"/>
      <c r="H344" s="510"/>
      <c r="I344" s="510"/>
    </row>
    <row r="345" spans="1:9" x14ac:dyDescent="0.2">
      <c r="A345" s="389"/>
      <c r="B345" s="102"/>
      <c r="C345" s="102" t="s">
        <v>90</v>
      </c>
      <c r="D345" s="51" t="s">
        <v>135</v>
      </c>
      <c r="E345" s="510"/>
      <c r="F345" s="510"/>
      <c r="G345" s="510"/>
      <c r="H345" s="510"/>
      <c r="I345" s="510"/>
    </row>
    <row r="346" spans="1:9" x14ac:dyDescent="0.2">
      <c r="A346" s="389"/>
      <c r="B346" s="102"/>
      <c r="C346" s="102" t="s">
        <v>88</v>
      </c>
      <c r="D346" s="51" t="s">
        <v>89</v>
      </c>
      <c r="E346" s="507"/>
      <c r="F346" s="508"/>
      <c r="G346" s="508"/>
      <c r="H346" s="508"/>
      <c r="I346" s="508"/>
    </row>
    <row r="347" spans="1:9" x14ac:dyDescent="0.2">
      <c r="A347" s="389"/>
      <c r="B347" s="102" t="s">
        <v>404</v>
      </c>
      <c r="C347" s="102"/>
      <c r="D347" s="51"/>
      <c r="E347" s="128"/>
      <c r="F347" s="129"/>
      <c r="G347" s="129"/>
      <c r="H347" s="129"/>
      <c r="I347" s="129"/>
    </row>
    <row r="348" spans="1:9" x14ac:dyDescent="0.2">
      <c r="A348" s="389"/>
      <c r="B348" s="102"/>
      <c r="C348" s="102" t="s">
        <v>82</v>
      </c>
      <c r="D348" s="51" t="s">
        <v>83</v>
      </c>
      <c r="E348" s="510"/>
      <c r="F348" s="510"/>
      <c r="G348" s="510"/>
      <c r="H348" s="510"/>
      <c r="I348" s="510"/>
    </row>
    <row r="349" spans="1:9" x14ac:dyDescent="0.2">
      <c r="A349" s="389"/>
      <c r="B349" s="102"/>
      <c r="C349" s="102" t="s">
        <v>84</v>
      </c>
      <c r="D349" s="51" t="s">
        <v>85</v>
      </c>
      <c r="E349" s="510"/>
      <c r="F349" s="510"/>
      <c r="G349" s="510"/>
      <c r="H349" s="510"/>
      <c r="I349" s="510"/>
    </row>
    <row r="350" spans="1:9" x14ac:dyDescent="0.2">
      <c r="A350" s="389"/>
      <c r="B350" s="102"/>
      <c r="C350" s="102" t="s">
        <v>134</v>
      </c>
      <c r="D350" s="51"/>
      <c r="E350" s="510"/>
      <c r="F350" s="510"/>
      <c r="G350" s="510"/>
      <c r="H350" s="510"/>
      <c r="I350" s="510"/>
    </row>
    <row r="351" spans="1:9" x14ac:dyDescent="0.2">
      <c r="A351" s="389"/>
      <c r="B351" s="102"/>
      <c r="C351" s="102" t="s">
        <v>86</v>
      </c>
      <c r="D351" s="51" t="s">
        <v>87</v>
      </c>
      <c r="E351" s="510"/>
      <c r="F351" s="510"/>
      <c r="G351" s="510"/>
      <c r="H351" s="510"/>
      <c r="I351" s="510"/>
    </row>
    <row r="352" spans="1:9" x14ac:dyDescent="0.2">
      <c r="A352" s="389"/>
      <c r="B352" s="102"/>
      <c r="C352" s="102" t="s">
        <v>90</v>
      </c>
      <c r="D352" s="51" t="s">
        <v>135</v>
      </c>
      <c r="E352" s="510"/>
      <c r="F352" s="510"/>
      <c r="G352" s="510"/>
      <c r="H352" s="510"/>
      <c r="I352" s="510"/>
    </row>
    <row r="353" spans="1:9" x14ac:dyDescent="0.2">
      <c r="A353" s="389"/>
      <c r="B353" s="102"/>
      <c r="C353" s="102" t="s">
        <v>88</v>
      </c>
      <c r="D353" s="51" t="s">
        <v>89</v>
      </c>
      <c r="E353" s="510"/>
      <c r="F353" s="510"/>
      <c r="G353" s="510"/>
      <c r="H353" s="510"/>
      <c r="I353" s="510"/>
    </row>
    <row r="354" spans="1:9" x14ac:dyDescent="0.2">
      <c r="A354" s="389"/>
      <c r="B354" s="102" t="s">
        <v>405</v>
      </c>
      <c r="C354" s="102"/>
      <c r="D354" s="51"/>
      <c r="E354" s="130"/>
      <c r="F354" s="130"/>
      <c r="G354" s="130"/>
      <c r="H354" s="130"/>
      <c r="I354" s="130"/>
    </row>
    <row r="355" spans="1:9" x14ac:dyDescent="0.2">
      <c r="A355" s="389"/>
      <c r="B355" s="102"/>
      <c r="C355" s="102" t="s">
        <v>82</v>
      </c>
      <c r="D355" s="51" t="s">
        <v>83</v>
      </c>
      <c r="E355" s="510"/>
      <c r="F355" s="510"/>
      <c r="G355" s="510"/>
      <c r="H355" s="510"/>
      <c r="I355" s="510"/>
    </row>
    <row r="356" spans="1:9" x14ac:dyDescent="0.2">
      <c r="A356" s="389"/>
      <c r="B356" s="102"/>
      <c r="C356" s="102" t="s">
        <v>84</v>
      </c>
      <c r="D356" s="51" t="s">
        <v>85</v>
      </c>
      <c r="E356" s="509"/>
      <c r="F356" s="510"/>
      <c r="G356" s="510"/>
      <c r="H356" s="510"/>
      <c r="I356" s="510"/>
    </row>
    <row r="357" spans="1:9" x14ac:dyDescent="0.2">
      <c r="A357" s="389"/>
      <c r="B357" s="102"/>
      <c r="C357" s="102" t="s">
        <v>134</v>
      </c>
      <c r="D357" s="51"/>
      <c r="E357" s="507"/>
      <c r="F357" s="508"/>
      <c r="G357" s="508"/>
      <c r="H357" s="508"/>
      <c r="I357" s="508"/>
    </row>
    <row r="358" spans="1:9" x14ac:dyDescent="0.2">
      <c r="A358" s="389"/>
      <c r="B358" s="102"/>
      <c r="C358" s="102" t="s">
        <v>86</v>
      </c>
      <c r="D358" s="51" t="s">
        <v>87</v>
      </c>
      <c r="E358" s="509"/>
      <c r="F358" s="510"/>
      <c r="G358" s="510"/>
      <c r="H358" s="510"/>
      <c r="I358" s="510"/>
    </row>
    <row r="359" spans="1:9" x14ac:dyDescent="0.2">
      <c r="A359" s="389"/>
      <c r="B359" s="102"/>
      <c r="C359" s="102" t="s">
        <v>90</v>
      </c>
      <c r="D359" s="51" t="s">
        <v>135</v>
      </c>
      <c r="E359" s="509"/>
      <c r="F359" s="510"/>
      <c r="G359" s="510"/>
      <c r="H359" s="510"/>
      <c r="I359" s="510"/>
    </row>
    <row r="360" spans="1:9" ht="15" thickBot="1" x14ac:dyDescent="0.25">
      <c r="A360" s="389"/>
      <c r="B360" s="102"/>
      <c r="C360" s="102" t="s">
        <v>88</v>
      </c>
      <c r="D360" s="51" t="s">
        <v>89</v>
      </c>
      <c r="E360" s="507"/>
      <c r="F360" s="508"/>
      <c r="G360" s="508"/>
      <c r="H360" s="508"/>
      <c r="I360" s="508"/>
    </row>
    <row r="361" spans="1:9" ht="18" customHeight="1" thickTop="1" thickBot="1" x14ac:dyDescent="0.3">
      <c r="A361" s="403" t="s">
        <v>408</v>
      </c>
      <c r="B361" s="182"/>
      <c r="C361" s="428"/>
      <c r="D361" s="429"/>
      <c r="E361" s="158">
        <f>SUM(E341:E360)</f>
        <v>0</v>
      </c>
      <c r="F361" s="158">
        <f>SUM(F341:F360)</f>
        <v>0</v>
      </c>
      <c r="G361" s="158">
        <f>SUM(G341:G360)</f>
        <v>0</v>
      </c>
      <c r="H361" s="158">
        <f>SUM(H341:H360)</f>
        <v>0</v>
      </c>
      <c r="I361" s="158">
        <f>SUM(I341:I360)</f>
        <v>0</v>
      </c>
    </row>
    <row r="362" spans="1:9" ht="18" customHeight="1" thickTop="1" x14ac:dyDescent="0.25">
      <c r="A362" s="144"/>
      <c r="B362" s="144"/>
      <c r="C362" s="201"/>
      <c r="D362" s="58"/>
      <c r="E362" s="154"/>
      <c r="F362" s="154"/>
      <c r="G362" s="154"/>
      <c r="H362" s="154"/>
      <c r="I362" s="154"/>
    </row>
    <row r="363" spans="1:9" ht="15" x14ac:dyDescent="0.25">
      <c r="A363" s="88"/>
      <c r="B363" s="511" t="str">
        <f>'Form 1 Cover'!B21</f>
        <v>Doral Academy of Northern Nevada</v>
      </c>
      <c r="C363" s="474"/>
      <c r="D363" s="43"/>
      <c r="E363" s="58"/>
      <c r="F363" s="58"/>
      <c r="H363" s="58"/>
      <c r="I363" s="475" t="str">
        <f>"Budget Fiscal Year "&amp;TEXT('Form 1 Cover'!$D$138, "mm/dd/yy")</f>
        <v>Budget Fiscal Year 2017-2018</v>
      </c>
    </row>
    <row r="364" spans="1:9" x14ac:dyDescent="0.2">
      <c r="A364" s="88"/>
      <c r="B364" s="88"/>
      <c r="C364" s="88"/>
      <c r="D364" s="58"/>
      <c r="E364" s="88"/>
      <c r="F364" s="58"/>
      <c r="G364" s="58"/>
      <c r="H364" s="58"/>
      <c r="I364" s="58"/>
    </row>
    <row r="365" spans="1:9" x14ac:dyDescent="0.2">
      <c r="A365" s="88"/>
      <c r="B365" s="88" t="s">
        <v>466</v>
      </c>
      <c r="C365" s="88"/>
      <c r="D365" s="58"/>
      <c r="E365" s="58"/>
      <c r="F365" s="58"/>
      <c r="G365" s="58"/>
      <c r="H365" s="426"/>
      <c r="I365" s="426">
        <f>'Form 1 Cover'!$D$147</f>
        <v>42787</v>
      </c>
    </row>
    <row r="366" spans="1:9" x14ac:dyDescent="0.2">
      <c r="A366" s="399"/>
      <c r="B366" s="83"/>
      <c r="C366" s="83"/>
      <c r="D366" s="84"/>
      <c r="E366" s="187">
        <v>-1</v>
      </c>
      <c r="F366" s="188">
        <v>-2</v>
      </c>
      <c r="G366" s="373">
        <v>-3</v>
      </c>
      <c r="H366" s="188">
        <v>-4</v>
      </c>
      <c r="I366" s="188">
        <v>-5</v>
      </c>
    </row>
    <row r="367" spans="1:9" x14ac:dyDescent="0.2">
      <c r="A367" s="415"/>
      <c r="B367" s="88"/>
      <c r="C367" s="88"/>
      <c r="D367" s="47"/>
      <c r="E367" s="194"/>
      <c r="F367" s="32" t="s">
        <v>33</v>
      </c>
      <c r="G367" s="627" t="str">
        <f>"BUDGET YEAR ENDING "&amp;TEXT('Form 1 Cover'!D140, "MM/DD/YY")</f>
        <v>BUDGET YEAR ENDING 06/30/18</v>
      </c>
      <c r="H367" s="35"/>
      <c r="I367" s="628"/>
    </row>
    <row r="368" spans="1:9" x14ac:dyDescent="0.2">
      <c r="A368" s="415"/>
      <c r="B368" s="88"/>
      <c r="C368" s="88"/>
      <c r="D368" s="47"/>
      <c r="E368" s="190" t="s">
        <v>285</v>
      </c>
      <c r="F368" s="190" t="s">
        <v>287</v>
      </c>
      <c r="G368" s="191"/>
      <c r="H368" s="417"/>
      <c r="I368" s="190" t="s">
        <v>630</v>
      </c>
    </row>
    <row r="369" spans="1:9" ht="15" x14ac:dyDescent="0.2">
      <c r="A369" s="415"/>
      <c r="B369" s="148" t="s">
        <v>80</v>
      </c>
      <c r="C369" s="58"/>
      <c r="D369" s="47"/>
      <c r="E369" s="190" t="s">
        <v>286</v>
      </c>
      <c r="F369" s="190" t="s">
        <v>286</v>
      </c>
      <c r="G369" s="192" t="s">
        <v>288</v>
      </c>
      <c r="H369" s="190" t="s">
        <v>112</v>
      </c>
      <c r="I369" s="190" t="s">
        <v>112</v>
      </c>
    </row>
    <row r="370" spans="1:9" ht="15" x14ac:dyDescent="0.2">
      <c r="A370" s="413"/>
      <c r="B370" s="629"/>
      <c r="C370" s="629"/>
      <c r="D370" s="630"/>
      <c r="E370" s="4">
        <f>'Form 1 Cover'!D131</f>
        <v>42551</v>
      </c>
      <c r="F370" s="4">
        <f>'Form 1 Cover'!D135</f>
        <v>42916</v>
      </c>
      <c r="G370" s="193" t="s">
        <v>289</v>
      </c>
      <c r="H370" s="418" t="s">
        <v>289</v>
      </c>
      <c r="I370" s="418" t="s">
        <v>289</v>
      </c>
    </row>
    <row r="371" spans="1:9" ht="15.75" x14ac:dyDescent="0.25">
      <c r="A371" s="419" t="s">
        <v>301</v>
      </c>
      <c r="B371" s="162"/>
      <c r="C371" s="163" t="s">
        <v>303</v>
      </c>
      <c r="D371" s="164"/>
      <c r="E371" s="165"/>
      <c r="F371" s="165"/>
      <c r="G371" s="165"/>
      <c r="H371" s="165"/>
      <c r="I371" s="165"/>
    </row>
    <row r="372" spans="1:9" ht="15" x14ac:dyDescent="0.25">
      <c r="A372" s="413"/>
      <c r="B372" s="166" t="s">
        <v>302</v>
      </c>
      <c r="C372" s="80"/>
      <c r="D372" s="167" t="s">
        <v>409</v>
      </c>
      <c r="E372" s="168"/>
      <c r="F372" s="168"/>
      <c r="G372" s="168"/>
      <c r="H372" s="168"/>
      <c r="I372" s="168"/>
    </row>
    <row r="373" spans="1:9" x14ac:dyDescent="0.2">
      <c r="A373" s="389"/>
      <c r="B373" s="102"/>
      <c r="C373" s="102" t="s">
        <v>82</v>
      </c>
      <c r="D373" s="51" t="s">
        <v>83</v>
      </c>
      <c r="E373" s="510"/>
      <c r="F373" s="510"/>
      <c r="G373" s="510"/>
      <c r="H373" s="510"/>
      <c r="I373" s="510"/>
    </row>
    <row r="374" spans="1:9" x14ac:dyDescent="0.2">
      <c r="A374" s="389"/>
      <c r="B374" s="102"/>
      <c r="C374" s="102" t="s">
        <v>84</v>
      </c>
      <c r="D374" s="51" t="s">
        <v>85</v>
      </c>
      <c r="E374" s="510"/>
      <c r="F374" s="510"/>
      <c r="G374" s="510"/>
      <c r="H374" s="510"/>
      <c r="I374" s="510"/>
    </row>
    <row r="375" spans="1:9" x14ac:dyDescent="0.2">
      <c r="A375" s="389"/>
      <c r="B375" s="102"/>
      <c r="C375" s="102" t="s">
        <v>134</v>
      </c>
      <c r="D375" s="51"/>
      <c r="E375" s="510"/>
      <c r="F375" s="510"/>
      <c r="G375" s="510"/>
      <c r="H375" s="510"/>
      <c r="I375" s="510"/>
    </row>
    <row r="376" spans="1:9" x14ac:dyDescent="0.2">
      <c r="A376" s="389"/>
      <c r="B376" s="102"/>
      <c r="C376" s="102" t="s">
        <v>86</v>
      </c>
      <c r="D376" s="51" t="s">
        <v>87</v>
      </c>
      <c r="E376" s="510"/>
      <c r="F376" s="510"/>
      <c r="G376" s="510"/>
      <c r="H376" s="510"/>
      <c r="I376" s="510"/>
    </row>
    <row r="377" spans="1:9" x14ac:dyDescent="0.2">
      <c r="A377" s="389"/>
      <c r="B377" s="102"/>
      <c r="C377" s="102" t="s">
        <v>90</v>
      </c>
      <c r="D377" s="51" t="s">
        <v>135</v>
      </c>
      <c r="E377" s="510"/>
      <c r="F377" s="510"/>
      <c r="G377" s="510"/>
      <c r="H377" s="510"/>
      <c r="I377" s="510"/>
    </row>
    <row r="378" spans="1:9" x14ac:dyDescent="0.2">
      <c r="A378" s="389"/>
      <c r="B378" s="102"/>
      <c r="C378" s="102" t="s">
        <v>88</v>
      </c>
      <c r="D378" s="51" t="s">
        <v>89</v>
      </c>
      <c r="E378" s="510"/>
      <c r="F378" s="510"/>
      <c r="G378" s="510"/>
      <c r="H378" s="510"/>
      <c r="I378" s="510"/>
    </row>
    <row r="379" spans="1:9" ht="15.75" thickBot="1" x14ac:dyDescent="0.3">
      <c r="A379" s="420"/>
      <c r="B379" s="170" t="s">
        <v>169</v>
      </c>
      <c r="C379" s="169"/>
      <c r="D379" s="53"/>
      <c r="E379" s="171">
        <f>SUM(E373:E378)</f>
        <v>0</v>
      </c>
      <c r="F379" s="171">
        <f>SUM(F373:F378)</f>
        <v>0</v>
      </c>
      <c r="G379" s="171">
        <f>SUM(G373:G378)</f>
        <v>0</v>
      </c>
      <c r="H379" s="171">
        <f>SUM(H373:H378)</f>
        <v>0</v>
      </c>
      <c r="I379" s="171">
        <f>SUM(I373:I378)</f>
        <v>0</v>
      </c>
    </row>
    <row r="380" spans="1:9" ht="15" x14ac:dyDescent="0.25">
      <c r="A380" s="389"/>
      <c r="B380" s="161" t="s">
        <v>170</v>
      </c>
      <c r="C380" s="161"/>
      <c r="D380" s="172" t="s">
        <v>410</v>
      </c>
      <c r="E380" s="130"/>
      <c r="F380" s="130"/>
      <c r="G380" s="130"/>
      <c r="H380" s="130"/>
      <c r="I380" s="130"/>
    </row>
    <row r="381" spans="1:9" x14ac:dyDescent="0.2">
      <c r="A381" s="389"/>
      <c r="B381" s="102"/>
      <c r="C381" s="102" t="s">
        <v>82</v>
      </c>
      <c r="D381" s="51" t="s">
        <v>83</v>
      </c>
      <c r="E381" s="510"/>
      <c r="F381" s="510"/>
      <c r="G381" s="510"/>
      <c r="H381" s="510">
        <f>16720</f>
        <v>16720</v>
      </c>
      <c r="I381" s="510"/>
    </row>
    <row r="382" spans="1:9" x14ac:dyDescent="0.2">
      <c r="A382" s="389"/>
      <c r="B382" s="102"/>
      <c r="C382" s="102" t="s">
        <v>84</v>
      </c>
      <c r="D382" s="51" t="s">
        <v>85</v>
      </c>
      <c r="E382" s="510"/>
      <c r="F382" s="510"/>
      <c r="G382" s="510"/>
      <c r="H382" s="510">
        <f>H381*0.44</f>
        <v>7356.8</v>
      </c>
      <c r="I382" s="510"/>
    </row>
    <row r="383" spans="1:9" x14ac:dyDescent="0.2">
      <c r="A383" s="389"/>
      <c r="B383" s="102"/>
      <c r="C383" s="102" t="s">
        <v>134</v>
      </c>
      <c r="D383" s="51"/>
      <c r="E383" s="510"/>
      <c r="F383" s="510"/>
      <c r="G383" s="510"/>
      <c r="H383" s="510"/>
      <c r="I383" s="510"/>
    </row>
    <row r="384" spans="1:9" x14ac:dyDescent="0.2">
      <c r="A384" s="389"/>
      <c r="B384" s="102"/>
      <c r="C384" s="102" t="s">
        <v>86</v>
      </c>
      <c r="D384" s="51" t="s">
        <v>87</v>
      </c>
      <c r="E384" s="510"/>
      <c r="F384" s="510"/>
      <c r="G384" s="510"/>
      <c r="H384" s="510"/>
      <c r="I384" s="510"/>
    </row>
    <row r="385" spans="1:9" x14ac:dyDescent="0.2">
      <c r="A385" s="389"/>
      <c r="B385" s="102"/>
      <c r="C385" s="102" t="s">
        <v>90</v>
      </c>
      <c r="D385" s="51" t="s">
        <v>135</v>
      </c>
      <c r="E385" s="510"/>
      <c r="F385" s="510"/>
      <c r="G385" s="510"/>
      <c r="H385" s="510"/>
      <c r="I385" s="510"/>
    </row>
    <row r="386" spans="1:9" x14ac:dyDescent="0.2">
      <c r="A386" s="389"/>
      <c r="B386" s="102"/>
      <c r="C386" s="102" t="s">
        <v>88</v>
      </c>
      <c r="D386" s="51" t="s">
        <v>89</v>
      </c>
      <c r="E386" s="510"/>
      <c r="F386" s="510"/>
      <c r="G386" s="510"/>
      <c r="H386" s="510"/>
      <c r="I386" s="510"/>
    </row>
    <row r="387" spans="1:9" ht="15.75" thickBot="1" x14ac:dyDescent="0.3">
      <c r="A387" s="420"/>
      <c r="B387" s="170" t="s">
        <v>171</v>
      </c>
      <c r="C387" s="169"/>
      <c r="D387" s="53"/>
      <c r="E387" s="171">
        <f>SUM(E381:E386)</f>
        <v>0</v>
      </c>
      <c r="F387" s="171">
        <f>SUM(F381:F386)</f>
        <v>0</v>
      </c>
      <c r="G387" s="171">
        <f>SUM(G381:G386)</f>
        <v>0</v>
      </c>
      <c r="H387" s="171">
        <f>SUM(H381:H386)</f>
        <v>24076.799999999999</v>
      </c>
      <c r="I387" s="171">
        <f>SUM(I381:I386)</f>
        <v>0</v>
      </c>
    </row>
    <row r="388" spans="1:9" ht="15" x14ac:dyDescent="0.25">
      <c r="A388" s="389"/>
      <c r="B388" s="161" t="s">
        <v>172</v>
      </c>
      <c r="C388" s="161"/>
      <c r="D388" s="172" t="s">
        <v>411</v>
      </c>
      <c r="E388" s="130"/>
      <c r="F388" s="130"/>
      <c r="G388" s="130"/>
      <c r="H388" s="130"/>
      <c r="I388" s="130"/>
    </row>
    <row r="389" spans="1:9" x14ac:dyDescent="0.2">
      <c r="A389" s="389"/>
      <c r="B389" s="102"/>
      <c r="C389" s="102" t="s">
        <v>82</v>
      </c>
      <c r="D389" s="51" t="s">
        <v>83</v>
      </c>
      <c r="E389" s="510"/>
      <c r="F389" s="510"/>
      <c r="G389" s="510"/>
      <c r="H389" s="510">
        <f>43000+16720</f>
        <v>59720</v>
      </c>
      <c r="I389" s="510"/>
    </row>
    <row r="390" spans="1:9" x14ac:dyDescent="0.2">
      <c r="A390" s="389"/>
      <c r="B390" s="102"/>
      <c r="C390" s="102" t="s">
        <v>84</v>
      </c>
      <c r="D390" s="51" t="s">
        <v>85</v>
      </c>
      <c r="E390" s="510"/>
      <c r="F390" s="510"/>
      <c r="G390" s="510"/>
      <c r="H390" s="510">
        <f>H389*0.44</f>
        <v>26276.799999999999</v>
      </c>
      <c r="I390" s="510"/>
    </row>
    <row r="391" spans="1:9" x14ac:dyDescent="0.2">
      <c r="A391" s="389"/>
      <c r="B391" s="102"/>
      <c r="C391" s="102" t="s">
        <v>134</v>
      </c>
      <c r="D391" s="51"/>
      <c r="E391" s="510"/>
      <c r="F391" s="510"/>
      <c r="G391" s="510"/>
      <c r="H391" s="510"/>
      <c r="I391" s="510"/>
    </row>
    <row r="392" spans="1:9" x14ac:dyDescent="0.2">
      <c r="A392" s="389"/>
      <c r="B392" s="102"/>
      <c r="C392" s="102" t="s">
        <v>86</v>
      </c>
      <c r="D392" s="51" t="s">
        <v>87</v>
      </c>
      <c r="E392" s="510"/>
      <c r="F392" s="510"/>
      <c r="G392" s="510"/>
      <c r="H392" s="510">
        <v>1501</v>
      </c>
      <c r="I392" s="510"/>
    </row>
    <row r="393" spans="1:9" x14ac:dyDescent="0.2">
      <c r="A393" s="389"/>
      <c r="B393" s="102"/>
      <c r="C393" s="102" t="s">
        <v>90</v>
      </c>
      <c r="D393" s="51" t="s">
        <v>135</v>
      </c>
      <c r="E393" s="510"/>
      <c r="F393" s="510"/>
      <c r="G393" s="510"/>
      <c r="H393" s="510"/>
      <c r="I393" s="510"/>
    </row>
    <row r="394" spans="1:9" x14ac:dyDescent="0.2">
      <c r="A394" s="415"/>
      <c r="B394" s="101"/>
      <c r="C394" s="88" t="s">
        <v>88</v>
      </c>
      <c r="D394" s="47" t="s">
        <v>89</v>
      </c>
      <c r="E394" s="510"/>
      <c r="F394" s="510"/>
      <c r="G394" s="510"/>
      <c r="H394" s="510"/>
      <c r="I394" s="510"/>
    </row>
    <row r="395" spans="1:9" ht="15.75" thickBot="1" x14ac:dyDescent="0.3">
      <c r="A395" s="420"/>
      <c r="B395" s="170" t="s">
        <v>173</v>
      </c>
      <c r="C395" s="169"/>
      <c r="D395" s="53"/>
      <c r="E395" s="171">
        <f>SUM(E389:E394)</f>
        <v>0</v>
      </c>
      <c r="F395" s="171">
        <f>SUM(F389:F394)</f>
        <v>0</v>
      </c>
      <c r="G395" s="171">
        <f>SUM(G389:G394)</f>
        <v>0</v>
      </c>
      <c r="H395" s="171">
        <f>SUM(H389:H394)</f>
        <v>87497.8</v>
      </c>
      <c r="I395" s="171">
        <f>SUM(I389:I394)</f>
        <v>0</v>
      </c>
    </row>
    <row r="396" spans="1:9" ht="15" x14ac:dyDescent="0.25">
      <c r="A396" s="389"/>
      <c r="B396" s="161" t="s">
        <v>174</v>
      </c>
      <c r="C396" s="161"/>
      <c r="D396" s="172" t="s">
        <v>412</v>
      </c>
      <c r="E396" s="130"/>
      <c r="F396" s="130"/>
      <c r="G396" s="130"/>
      <c r="H396" s="130"/>
      <c r="I396" s="130"/>
    </row>
    <row r="397" spans="1:9" x14ac:dyDescent="0.2">
      <c r="A397" s="389"/>
      <c r="B397" s="102"/>
      <c r="C397" s="102" t="s">
        <v>82</v>
      </c>
      <c r="D397" s="51" t="s">
        <v>83</v>
      </c>
      <c r="E397" s="510"/>
      <c r="F397" s="510"/>
      <c r="G397" s="510"/>
      <c r="H397" s="510">
        <v>95001</v>
      </c>
      <c r="I397" s="510"/>
    </row>
    <row r="398" spans="1:9" x14ac:dyDescent="0.2">
      <c r="A398" s="389"/>
      <c r="B398" s="102"/>
      <c r="C398" s="102" t="s">
        <v>84</v>
      </c>
      <c r="D398" s="51" t="s">
        <v>85</v>
      </c>
      <c r="E398" s="507"/>
      <c r="F398" s="508"/>
      <c r="G398" s="508"/>
      <c r="H398" s="508">
        <f>H397*0.44</f>
        <v>41800.44</v>
      </c>
      <c r="I398" s="508"/>
    </row>
    <row r="399" spans="1:9" x14ac:dyDescent="0.2">
      <c r="A399" s="389"/>
      <c r="B399" s="102"/>
      <c r="C399" s="102" t="s">
        <v>134</v>
      </c>
      <c r="D399" s="51"/>
      <c r="E399" s="510"/>
      <c r="F399" s="510"/>
      <c r="G399" s="510"/>
      <c r="H399" s="510"/>
      <c r="I399" s="510"/>
    </row>
    <row r="400" spans="1:9" x14ac:dyDescent="0.2">
      <c r="A400" s="389"/>
      <c r="B400" s="102"/>
      <c r="C400" s="102" t="s">
        <v>86</v>
      </c>
      <c r="D400" s="51" t="s">
        <v>87</v>
      </c>
      <c r="E400" s="510"/>
      <c r="F400" s="510"/>
      <c r="G400" s="510"/>
      <c r="H400" s="510">
        <v>751</v>
      </c>
      <c r="I400" s="510"/>
    </row>
    <row r="401" spans="1:9" x14ac:dyDescent="0.2">
      <c r="A401" s="389"/>
      <c r="B401" s="102"/>
      <c r="C401" s="102" t="s">
        <v>90</v>
      </c>
      <c r="D401" s="51" t="s">
        <v>135</v>
      </c>
      <c r="E401" s="510"/>
      <c r="F401" s="510"/>
      <c r="G401" s="510"/>
      <c r="H401" s="510"/>
      <c r="I401" s="510"/>
    </row>
    <row r="402" spans="1:9" x14ac:dyDescent="0.2">
      <c r="A402" s="389"/>
      <c r="B402" s="102"/>
      <c r="C402" s="102" t="s">
        <v>88</v>
      </c>
      <c r="D402" s="51" t="s">
        <v>89</v>
      </c>
      <c r="E402" s="507"/>
      <c r="F402" s="508"/>
      <c r="G402" s="508"/>
      <c r="H402" s="508"/>
      <c r="I402" s="508"/>
    </row>
    <row r="403" spans="1:9" ht="15.75" thickBot="1" x14ac:dyDescent="0.3">
      <c r="A403" s="420"/>
      <c r="B403" s="170" t="s">
        <v>175</v>
      </c>
      <c r="C403" s="169"/>
      <c r="D403" s="53"/>
      <c r="E403" s="173">
        <f>SUM(E397:E402)</f>
        <v>0</v>
      </c>
      <c r="F403" s="173">
        <f>SUM(F397:F402)</f>
        <v>0</v>
      </c>
      <c r="G403" s="173">
        <f>SUM(G397:G402)</f>
        <v>0</v>
      </c>
      <c r="H403" s="173">
        <f>SUM(H397:H402)</f>
        <v>137552.44</v>
      </c>
      <c r="I403" s="173">
        <f>SUM(I397:I402)</f>
        <v>0</v>
      </c>
    </row>
    <row r="404" spans="1:9" ht="15" x14ac:dyDescent="0.25">
      <c r="A404" s="389"/>
      <c r="B404" s="161" t="s">
        <v>176</v>
      </c>
      <c r="C404" s="161"/>
      <c r="D404" s="172" t="s">
        <v>413</v>
      </c>
      <c r="E404" s="155"/>
      <c r="F404" s="130"/>
      <c r="G404" s="130"/>
      <c r="H404" s="130"/>
      <c r="I404" s="130"/>
    </row>
    <row r="405" spans="1:9" x14ac:dyDescent="0.2">
      <c r="A405" s="389"/>
      <c r="B405" s="102"/>
      <c r="C405" s="102" t="s">
        <v>82</v>
      </c>
      <c r="D405" s="51" t="s">
        <v>83</v>
      </c>
      <c r="E405" s="510"/>
      <c r="F405" s="510"/>
      <c r="G405" s="510"/>
      <c r="H405" s="510"/>
      <c r="I405" s="510"/>
    </row>
    <row r="406" spans="1:9" x14ac:dyDescent="0.2">
      <c r="A406" s="389"/>
      <c r="B406" s="102"/>
      <c r="C406" s="102" t="s">
        <v>84</v>
      </c>
      <c r="D406" s="51" t="s">
        <v>85</v>
      </c>
      <c r="E406" s="510"/>
      <c r="F406" s="510"/>
      <c r="G406" s="510"/>
      <c r="H406" s="510"/>
      <c r="I406" s="510"/>
    </row>
    <row r="407" spans="1:9" x14ac:dyDescent="0.2">
      <c r="A407" s="389"/>
      <c r="B407" s="102"/>
      <c r="C407" s="102" t="s">
        <v>134</v>
      </c>
      <c r="D407" s="51"/>
      <c r="E407" s="510"/>
      <c r="F407" s="510"/>
      <c r="G407" s="510"/>
      <c r="H407" s="510">
        <v>33494.871504810391</v>
      </c>
      <c r="I407" s="510"/>
    </row>
    <row r="408" spans="1:9" x14ac:dyDescent="0.2">
      <c r="A408" s="389"/>
      <c r="B408" s="102"/>
      <c r="C408" s="102" t="s">
        <v>86</v>
      </c>
      <c r="D408" s="51" t="s">
        <v>87</v>
      </c>
      <c r="E408" s="510"/>
      <c r="F408" s="510"/>
      <c r="G408" s="510"/>
      <c r="H408" s="510"/>
      <c r="I408" s="510"/>
    </row>
    <row r="409" spans="1:9" x14ac:dyDescent="0.2">
      <c r="A409" s="389"/>
      <c r="B409" s="102"/>
      <c r="C409" s="102" t="s">
        <v>90</v>
      </c>
      <c r="D409" s="51" t="s">
        <v>135</v>
      </c>
      <c r="E409" s="510"/>
      <c r="F409" s="510"/>
      <c r="G409" s="510"/>
      <c r="H409" s="510"/>
      <c r="I409" s="510"/>
    </row>
    <row r="410" spans="1:9" x14ac:dyDescent="0.2">
      <c r="A410" s="389"/>
      <c r="B410" s="102"/>
      <c r="C410" s="102" t="s">
        <v>88</v>
      </c>
      <c r="D410" s="51" t="s">
        <v>89</v>
      </c>
      <c r="E410" s="510"/>
      <c r="F410" s="510"/>
      <c r="G410" s="510"/>
      <c r="H410" s="510"/>
      <c r="I410" s="510"/>
    </row>
    <row r="411" spans="1:9" ht="15.75" thickBot="1" x14ac:dyDescent="0.3">
      <c r="A411" s="420"/>
      <c r="B411" s="170" t="s">
        <v>177</v>
      </c>
      <c r="C411" s="169"/>
      <c r="D411" s="53"/>
      <c r="E411" s="171">
        <f>SUM(E405:E410)</f>
        <v>0</v>
      </c>
      <c r="F411" s="171">
        <f>SUM(F405:F410)</f>
        <v>0</v>
      </c>
      <c r="G411" s="171">
        <f>SUM(G405:G410)</f>
        <v>0</v>
      </c>
      <c r="H411" s="171">
        <f>SUM(H405:H410)</f>
        <v>33494.871504810391</v>
      </c>
      <c r="I411" s="171">
        <f>SUM(I405:I410)</f>
        <v>0</v>
      </c>
    </row>
    <row r="412" spans="1:9" ht="15" x14ac:dyDescent="0.25">
      <c r="A412" s="198"/>
      <c r="B412" s="197"/>
      <c r="C412" s="198"/>
      <c r="D412" s="199"/>
      <c r="E412" s="430"/>
      <c r="F412" s="430"/>
      <c r="G412" s="430"/>
      <c r="H412" s="430"/>
      <c r="I412" s="430"/>
    </row>
    <row r="413" spans="1:9" ht="15" x14ac:dyDescent="0.25">
      <c r="A413" s="88"/>
      <c r="B413" s="511" t="str">
        <f>'Form 1 Cover'!B21</f>
        <v>Doral Academy of Northern Nevada</v>
      </c>
      <c r="C413" s="474"/>
      <c r="D413" s="43"/>
      <c r="E413" s="58"/>
      <c r="F413" s="58"/>
      <c r="H413" s="58"/>
      <c r="I413" s="475" t="str">
        <f>"Budget Fiscal Year "&amp;TEXT('Form 1 Cover'!$D$138, "mm/dd/yy")</f>
        <v>Budget Fiscal Year 2017-2018</v>
      </c>
    </row>
    <row r="414" spans="1:9" x14ac:dyDescent="0.2">
      <c r="A414" s="88"/>
      <c r="B414" s="88"/>
      <c r="C414" s="88"/>
      <c r="D414" s="58"/>
      <c r="E414" s="88"/>
      <c r="F414" s="58"/>
      <c r="G414" s="58"/>
      <c r="H414" s="58"/>
      <c r="I414" s="58"/>
    </row>
    <row r="415" spans="1:9" x14ac:dyDescent="0.2">
      <c r="A415" s="88"/>
      <c r="B415" s="88" t="s">
        <v>466</v>
      </c>
      <c r="C415" s="88"/>
      <c r="D415" s="58"/>
      <c r="E415" s="58"/>
      <c r="F415" s="58"/>
      <c r="G415" s="58"/>
      <c r="H415" s="426"/>
      <c r="I415" s="426">
        <f>'Form 1 Cover'!$D$147</f>
        <v>42787</v>
      </c>
    </row>
    <row r="416" spans="1:9" x14ac:dyDescent="0.2">
      <c r="A416" s="88"/>
      <c r="B416" s="88"/>
      <c r="C416" s="88"/>
      <c r="D416" s="58"/>
      <c r="E416" s="58"/>
      <c r="F416" s="58"/>
      <c r="G416" s="58"/>
      <c r="H416" s="426"/>
      <c r="I416" s="426"/>
    </row>
    <row r="417" spans="1:9" x14ac:dyDescent="0.2">
      <c r="A417" s="88"/>
      <c r="B417" s="88"/>
      <c r="C417" s="88"/>
      <c r="D417" s="58"/>
      <c r="E417" s="58"/>
      <c r="F417" s="58"/>
      <c r="G417" s="58"/>
      <c r="H417" s="426"/>
      <c r="I417" s="426"/>
    </row>
    <row r="418" spans="1:9" x14ac:dyDescent="0.2">
      <c r="A418" s="88"/>
      <c r="B418" s="88"/>
      <c r="C418" s="88"/>
      <c r="D418" s="58"/>
      <c r="E418" s="58"/>
      <c r="F418" s="58"/>
      <c r="G418" s="58"/>
      <c r="H418" s="426"/>
      <c r="I418" s="426"/>
    </row>
    <row r="419" spans="1:9" x14ac:dyDescent="0.2">
      <c r="A419" s="399"/>
      <c r="B419" s="83"/>
      <c r="C419" s="83"/>
      <c r="D419" s="84"/>
      <c r="E419" s="187">
        <v>-1</v>
      </c>
      <c r="F419" s="188">
        <v>-2</v>
      </c>
      <c r="G419" s="373">
        <v>-3</v>
      </c>
      <c r="H419" s="188">
        <v>-4</v>
      </c>
      <c r="I419" s="188">
        <v>-5</v>
      </c>
    </row>
    <row r="420" spans="1:9" x14ac:dyDescent="0.2">
      <c r="A420" s="415"/>
      <c r="B420" s="88"/>
      <c r="C420" s="88"/>
      <c r="D420" s="47"/>
      <c r="E420" s="194"/>
      <c r="F420" s="32" t="s">
        <v>33</v>
      </c>
      <c r="G420" s="627" t="str">
        <f>"BUDGET YEAR ENDING "&amp;TEXT('Form 1 Cover'!D140, "MM/DD/YY")</f>
        <v>BUDGET YEAR ENDING 06/30/18</v>
      </c>
      <c r="H420" s="35"/>
      <c r="I420" s="628"/>
    </row>
    <row r="421" spans="1:9" x14ac:dyDescent="0.2">
      <c r="A421" s="415"/>
      <c r="B421" s="88"/>
      <c r="C421" s="88"/>
      <c r="D421" s="47"/>
      <c r="E421" s="190" t="s">
        <v>285</v>
      </c>
      <c r="F421" s="190" t="s">
        <v>287</v>
      </c>
      <c r="G421" s="191"/>
      <c r="H421" s="417"/>
      <c r="I421" s="190" t="s">
        <v>630</v>
      </c>
    </row>
    <row r="422" spans="1:9" ht="15" x14ac:dyDescent="0.2">
      <c r="A422" s="415"/>
      <c r="B422" s="148" t="s">
        <v>80</v>
      </c>
      <c r="C422" s="58"/>
      <c r="D422" s="47"/>
      <c r="E422" s="190" t="s">
        <v>286</v>
      </c>
      <c r="F422" s="190" t="s">
        <v>286</v>
      </c>
      <c r="G422" s="192" t="s">
        <v>288</v>
      </c>
      <c r="H422" s="190" t="s">
        <v>112</v>
      </c>
      <c r="I422" s="190" t="s">
        <v>112</v>
      </c>
    </row>
    <row r="423" spans="1:9" ht="15" x14ac:dyDescent="0.2">
      <c r="A423" s="413"/>
      <c r="B423" s="629"/>
      <c r="C423" s="629"/>
      <c r="D423" s="630"/>
      <c r="E423" s="4">
        <f>'Form 1 Cover'!D131</f>
        <v>42551</v>
      </c>
      <c r="F423" s="4">
        <f>'Form 1 Cover'!D135</f>
        <v>42916</v>
      </c>
      <c r="G423" s="193" t="s">
        <v>289</v>
      </c>
      <c r="H423" s="418" t="s">
        <v>289</v>
      </c>
      <c r="I423" s="418" t="s">
        <v>289</v>
      </c>
    </row>
    <row r="424" spans="1:9" ht="30" x14ac:dyDescent="0.25">
      <c r="A424" s="419"/>
      <c r="B424" s="174" t="s">
        <v>157</v>
      </c>
      <c r="C424" s="161"/>
      <c r="D424" s="136" t="s">
        <v>158</v>
      </c>
      <c r="E424" s="55"/>
      <c r="F424" s="55"/>
      <c r="G424" s="55"/>
      <c r="H424" s="55"/>
      <c r="I424" s="55"/>
    </row>
    <row r="425" spans="1:9" x14ac:dyDescent="0.2">
      <c r="A425" s="389"/>
      <c r="B425" s="102"/>
      <c r="C425" s="102" t="s">
        <v>82</v>
      </c>
      <c r="D425" s="51" t="s">
        <v>83</v>
      </c>
      <c r="E425" s="506"/>
      <c r="F425" s="506"/>
      <c r="G425" s="506"/>
      <c r="H425" s="506">
        <v>16721</v>
      </c>
      <c r="I425" s="506"/>
    </row>
    <row r="426" spans="1:9" x14ac:dyDescent="0.2">
      <c r="A426" s="389"/>
      <c r="B426" s="102"/>
      <c r="C426" s="102" t="s">
        <v>84</v>
      </c>
      <c r="D426" s="51" t="s">
        <v>85</v>
      </c>
      <c r="E426" s="506"/>
      <c r="F426" s="506"/>
      <c r="G426" s="506"/>
      <c r="H426" s="506"/>
      <c r="I426" s="506"/>
    </row>
    <row r="427" spans="1:9" x14ac:dyDescent="0.2">
      <c r="A427" s="389"/>
      <c r="B427" s="102"/>
      <c r="C427" s="102" t="s">
        <v>134</v>
      </c>
      <c r="D427" s="51"/>
      <c r="E427" s="506"/>
      <c r="F427" s="506"/>
      <c r="G427" s="506"/>
      <c r="H427" s="506">
        <f>4000+11088+5000+33000+10000</f>
        <v>63088</v>
      </c>
      <c r="I427" s="506"/>
    </row>
    <row r="428" spans="1:9" x14ac:dyDescent="0.2">
      <c r="A428" s="389"/>
      <c r="B428" s="102"/>
      <c r="C428" s="102" t="s">
        <v>86</v>
      </c>
      <c r="D428" s="51" t="s">
        <v>87</v>
      </c>
      <c r="E428" s="506"/>
      <c r="F428" s="506"/>
      <c r="G428" s="506"/>
      <c r="H428" s="506">
        <f>2000</f>
        <v>2000</v>
      </c>
      <c r="I428" s="506"/>
    </row>
    <row r="429" spans="1:9" x14ac:dyDescent="0.2">
      <c r="A429" s="389"/>
      <c r="B429" s="102"/>
      <c r="C429" s="102" t="s">
        <v>90</v>
      </c>
      <c r="D429" s="51" t="s">
        <v>135</v>
      </c>
      <c r="E429" s="506"/>
      <c r="F429" s="506"/>
      <c r="G429" s="506"/>
      <c r="H429" s="506"/>
      <c r="I429" s="506"/>
    </row>
    <row r="430" spans="1:9" x14ac:dyDescent="0.2">
      <c r="A430" s="389"/>
      <c r="B430" s="102"/>
      <c r="C430" s="102" t="s">
        <v>88</v>
      </c>
      <c r="D430" s="51" t="s">
        <v>89</v>
      </c>
      <c r="E430" s="506"/>
      <c r="F430" s="506"/>
      <c r="G430" s="506"/>
      <c r="H430" s="506"/>
      <c r="I430" s="506"/>
    </row>
    <row r="431" spans="1:9" ht="15.75" thickBot="1" x14ac:dyDescent="0.3">
      <c r="A431" s="420"/>
      <c r="B431" s="170" t="s">
        <v>159</v>
      </c>
      <c r="C431" s="169"/>
      <c r="D431" s="53"/>
      <c r="E431" s="138">
        <f>SUM(E425:E430)</f>
        <v>0</v>
      </c>
      <c r="F431" s="138">
        <f>SUM(F425:F430)</f>
        <v>0</v>
      </c>
      <c r="G431" s="138">
        <f>SUM(G425:G430)</f>
        <v>0</v>
      </c>
      <c r="H431" s="138">
        <f>SUM(H425:H430)</f>
        <v>81809</v>
      </c>
      <c r="I431" s="138">
        <f>SUM(I425:I430)</f>
        <v>0</v>
      </c>
    </row>
    <row r="432" spans="1:9" ht="15" x14ac:dyDescent="0.25">
      <c r="A432" s="389"/>
      <c r="B432" s="161" t="s">
        <v>160</v>
      </c>
      <c r="C432" s="161"/>
      <c r="D432" s="172" t="s">
        <v>161</v>
      </c>
      <c r="E432" s="104"/>
      <c r="F432" s="104"/>
      <c r="G432" s="104"/>
      <c r="H432" s="104"/>
      <c r="I432" s="104"/>
    </row>
    <row r="433" spans="1:9" x14ac:dyDescent="0.2">
      <c r="A433" s="389"/>
      <c r="B433" s="102"/>
      <c r="C433" s="102" t="s">
        <v>82</v>
      </c>
      <c r="D433" s="51" t="s">
        <v>83</v>
      </c>
      <c r="E433" s="506"/>
      <c r="F433" s="506"/>
      <c r="G433" s="506"/>
      <c r="H433" s="506"/>
      <c r="I433" s="506"/>
    </row>
    <row r="434" spans="1:9" x14ac:dyDescent="0.2">
      <c r="A434" s="389"/>
      <c r="B434" s="102"/>
      <c r="C434" s="102" t="s">
        <v>84</v>
      </c>
      <c r="D434" s="51" t="s">
        <v>85</v>
      </c>
      <c r="E434" s="506"/>
      <c r="F434" s="506"/>
      <c r="G434" s="506"/>
      <c r="H434" s="506"/>
      <c r="I434" s="506"/>
    </row>
    <row r="435" spans="1:9" x14ac:dyDescent="0.2">
      <c r="A435" s="389"/>
      <c r="B435" s="102"/>
      <c r="C435" s="102" t="s">
        <v>134</v>
      </c>
      <c r="D435" s="51"/>
      <c r="E435" s="506"/>
      <c r="F435" s="506"/>
      <c r="G435" s="506"/>
      <c r="H435" s="506"/>
      <c r="I435" s="506"/>
    </row>
    <row r="436" spans="1:9" x14ac:dyDescent="0.2">
      <c r="A436" s="389"/>
      <c r="B436" s="102"/>
      <c r="C436" s="102" t="s">
        <v>86</v>
      </c>
      <c r="D436" s="51" t="s">
        <v>87</v>
      </c>
      <c r="E436" s="506"/>
      <c r="F436" s="506"/>
      <c r="G436" s="506"/>
      <c r="H436" s="506"/>
      <c r="I436" s="506"/>
    </row>
    <row r="437" spans="1:9" x14ac:dyDescent="0.2">
      <c r="A437" s="389"/>
      <c r="B437" s="102"/>
      <c r="C437" s="102" t="s">
        <v>90</v>
      </c>
      <c r="D437" s="51" t="s">
        <v>135</v>
      </c>
      <c r="E437" s="506"/>
      <c r="F437" s="506"/>
      <c r="G437" s="506"/>
      <c r="H437" s="506"/>
      <c r="I437" s="506"/>
    </row>
    <row r="438" spans="1:9" x14ac:dyDescent="0.2">
      <c r="A438" s="389"/>
      <c r="B438" s="102"/>
      <c r="C438" s="102" t="s">
        <v>88</v>
      </c>
      <c r="D438" s="51" t="s">
        <v>89</v>
      </c>
      <c r="E438" s="506"/>
      <c r="F438" s="506"/>
      <c r="G438" s="506"/>
      <c r="H438" s="506"/>
      <c r="I438" s="506"/>
    </row>
    <row r="439" spans="1:9" ht="15.75" thickBot="1" x14ac:dyDescent="0.3">
      <c r="A439" s="420"/>
      <c r="B439" s="170" t="s">
        <v>162</v>
      </c>
      <c r="C439" s="169"/>
      <c r="D439" s="53"/>
      <c r="E439" s="138">
        <f>SUM(E433:E438)</f>
        <v>0</v>
      </c>
      <c r="F439" s="138">
        <f>SUM(F433:F438)</f>
        <v>0</v>
      </c>
      <c r="G439" s="138">
        <f>SUM(G433:G438)</f>
        <v>0</v>
      </c>
      <c r="H439" s="138">
        <f>SUM(H433:H438)</f>
        <v>0</v>
      </c>
      <c r="I439" s="138">
        <f>SUM(I433:I438)</f>
        <v>0</v>
      </c>
    </row>
    <row r="440" spans="1:9" ht="15" x14ac:dyDescent="0.25">
      <c r="A440" s="389"/>
      <c r="B440" s="161" t="s">
        <v>163</v>
      </c>
      <c r="C440" s="161"/>
      <c r="D440" s="172" t="s">
        <v>164</v>
      </c>
      <c r="E440" s="104"/>
      <c r="F440" s="104"/>
      <c r="G440" s="104"/>
      <c r="H440" s="104"/>
      <c r="I440" s="104"/>
    </row>
    <row r="441" spans="1:9" x14ac:dyDescent="0.2">
      <c r="A441" s="389"/>
      <c r="B441" s="102"/>
      <c r="C441" s="102" t="s">
        <v>82</v>
      </c>
      <c r="D441" s="51" t="s">
        <v>83</v>
      </c>
      <c r="E441" s="506"/>
      <c r="F441" s="506"/>
      <c r="G441" s="506"/>
      <c r="H441" s="506"/>
      <c r="I441" s="506"/>
    </row>
    <row r="442" spans="1:9" x14ac:dyDescent="0.2">
      <c r="A442" s="389"/>
      <c r="B442" s="102"/>
      <c r="C442" s="102" t="s">
        <v>84</v>
      </c>
      <c r="D442" s="51" t="s">
        <v>85</v>
      </c>
      <c r="E442" s="501"/>
      <c r="F442" s="504"/>
      <c r="G442" s="504"/>
      <c r="H442" s="504"/>
      <c r="I442" s="504"/>
    </row>
    <row r="443" spans="1:9" x14ac:dyDescent="0.2">
      <c r="A443" s="389"/>
      <c r="B443" s="102"/>
      <c r="C443" s="102" t="s">
        <v>134</v>
      </c>
      <c r="D443" s="51"/>
      <c r="E443" s="506"/>
      <c r="F443" s="506"/>
      <c r="G443" s="506"/>
      <c r="H443" s="506"/>
      <c r="I443" s="506"/>
    </row>
    <row r="444" spans="1:9" x14ac:dyDescent="0.2">
      <c r="A444" s="389"/>
      <c r="B444" s="102"/>
      <c r="C444" s="102" t="s">
        <v>86</v>
      </c>
      <c r="D444" s="51" t="s">
        <v>87</v>
      </c>
      <c r="E444" s="506"/>
      <c r="F444" s="506"/>
      <c r="G444" s="506"/>
      <c r="H444" s="506"/>
      <c r="I444" s="506"/>
    </row>
    <row r="445" spans="1:9" x14ac:dyDescent="0.2">
      <c r="A445" s="389"/>
      <c r="B445" s="102"/>
      <c r="C445" s="102" t="s">
        <v>90</v>
      </c>
      <c r="D445" s="51" t="s">
        <v>135</v>
      </c>
      <c r="E445" s="506"/>
      <c r="F445" s="506"/>
      <c r="G445" s="506"/>
      <c r="H445" s="506"/>
      <c r="I445" s="506"/>
    </row>
    <row r="446" spans="1:9" x14ac:dyDescent="0.2">
      <c r="A446" s="389"/>
      <c r="B446" s="102"/>
      <c r="C446" s="102" t="s">
        <v>88</v>
      </c>
      <c r="D446" s="51" t="s">
        <v>89</v>
      </c>
      <c r="E446" s="501"/>
      <c r="F446" s="504"/>
      <c r="G446" s="504"/>
      <c r="H446" s="504">
        <v>1000</v>
      </c>
      <c r="I446" s="504"/>
    </row>
    <row r="447" spans="1:9" ht="15.75" thickBot="1" x14ac:dyDescent="0.3">
      <c r="A447" s="420"/>
      <c r="B447" s="170" t="s">
        <v>165</v>
      </c>
      <c r="C447" s="169"/>
      <c r="D447" s="53"/>
      <c r="E447" s="175">
        <f>SUM(E441:E446)</f>
        <v>0</v>
      </c>
      <c r="F447" s="175">
        <f>SUM(F441:F446)</f>
        <v>0</v>
      </c>
      <c r="G447" s="175">
        <f>SUM(G441:G446)</f>
        <v>0</v>
      </c>
      <c r="H447" s="175">
        <f>SUM(H441:H446)</f>
        <v>1000</v>
      </c>
      <c r="I447" s="175">
        <f>SUM(I441:I446)</f>
        <v>0</v>
      </c>
    </row>
    <row r="448" spans="1:9" ht="19.5" customHeight="1" thickBot="1" x14ac:dyDescent="0.3">
      <c r="A448" s="390" t="s">
        <v>527</v>
      </c>
      <c r="B448" s="108"/>
      <c r="C448" s="109"/>
      <c r="D448" s="110"/>
      <c r="E448" s="176">
        <f>E379+E387+E395+E403+E411+E431+E439+E447</f>
        <v>0</v>
      </c>
      <c r="F448" s="176">
        <f>F379+F387+F395+F403+F411+F431+F439+F447</f>
        <v>0</v>
      </c>
      <c r="G448" s="176">
        <f>G379+G387+G395+G403+G411+G431+G439+G447</f>
        <v>0</v>
      </c>
      <c r="H448" s="176">
        <f>H379+H387+H395+H403+H411+H431+H439+H447</f>
        <v>365430.91150481038</v>
      </c>
      <c r="I448" s="176">
        <f>I379+I387+I395+I403+I411+I431+I439+I447</f>
        <v>0</v>
      </c>
    </row>
    <row r="449" spans="1:9" ht="15.75" thickTop="1" x14ac:dyDescent="0.25">
      <c r="A449" s="389"/>
      <c r="B449" s="161" t="s">
        <v>180</v>
      </c>
      <c r="C449" s="161"/>
      <c r="D449" s="172" t="s">
        <v>252</v>
      </c>
      <c r="E449" s="177"/>
      <c r="F449" s="104"/>
      <c r="G449" s="104"/>
      <c r="H449" s="104"/>
      <c r="I449" s="104"/>
    </row>
    <row r="450" spans="1:9" x14ac:dyDescent="0.2">
      <c r="A450" s="389"/>
      <c r="B450" s="102"/>
      <c r="C450" s="102" t="s">
        <v>82</v>
      </c>
      <c r="D450" s="51" t="s">
        <v>83</v>
      </c>
      <c r="E450" s="506"/>
      <c r="F450" s="506"/>
      <c r="G450" s="506"/>
      <c r="H450" s="506"/>
      <c r="I450" s="506"/>
    </row>
    <row r="451" spans="1:9" x14ac:dyDescent="0.2">
      <c r="A451" s="389"/>
      <c r="B451" s="102"/>
      <c r="C451" s="102" t="s">
        <v>84</v>
      </c>
      <c r="D451" s="51" t="s">
        <v>85</v>
      </c>
      <c r="E451" s="506"/>
      <c r="F451" s="506"/>
      <c r="G451" s="506"/>
      <c r="H451" s="506"/>
      <c r="I451" s="506"/>
    </row>
    <row r="452" spans="1:9" x14ac:dyDescent="0.2">
      <c r="A452" s="389"/>
      <c r="B452" s="102"/>
      <c r="C452" s="102" t="s">
        <v>134</v>
      </c>
      <c r="D452" s="51"/>
      <c r="E452" s="506"/>
      <c r="F452" s="506"/>
      <c r="G452" s="506"/>
      <c r="H452" s="506"/>
      <c r="I452" s="506"/>
    </row>
    <row r="453" spans="1:9" x14ac:dyDescent="0.2">
      <c r="A453" s="389"/>
      <c r="B453" s="102"/>
      <c r="C453" s="102" t="s">
        <v>86</v>
      </c>
      <c r="D453" s="51" t="s">
        <v>87</v>
      </c>
      <c r="E453" s="506"/>
      <c r="F453" s="506"/>
      <c r="G453" s="506"/>
      <c r="H453" s="506"/>
      <c r="I453" s="506"/>
    </row>
    <row r="454" spans="1:9" x14ac:dyDescent="0.2">
      <c r="A454" s="389"/>
      <c r="B454" s="102"/>
      <c r="C454" s="102" t="s">
        <v>90</v>
      </c>
      <c r="D454" s="51" t="s">
        <v>135</v>
      </c>
      <c r="E454" s="506"/>
      <c r="F454" s="506"/>
      <c r="G454" s="506"/>
      <c r="H454" s="506"/>
      <c r="I454" s="506"/>
    </row>
    <row r="455" spans="1:9" x14ac:dyDescent="0.2">
      <c r="A455" s="389"/>
      <c r="B455" s="102"/>
      <c r="C455" s="102" t="s">
        <v>88</v>
      </c>
      <c r="D455" s="51" t="s">
        <v>89</v>
      </c>
      <c r="E455" s="506"/>
      <c r="F455" s="506"/>
      <c r="G455" s="506"/>
      <c r="H455" s="506">
        <v>750</v>
      </c>
      <c r="I455" s="506"/>
    </row>
    <row r="456" spans="1:9" ht="15.75" thickBot="1" x14ac:dyDescent="0.3">
      <c r="A456" s="421" t="s">
        <v>469</v>
      </c>
      <c r="B456" s="52"/>
      <c r="C456" s="169"/>
      <c r="D456" s="53"/>
      <c r="E456" s="138">
        <f>SUM(E450:E455)</f>
        <v>0</v>
      </c>
      <c r="F456" s="138">
        <f>SUM(F450:F455)</f>
        <v>0</v>
      </c>
      <c r="G456" s="138">
        <f>SUM(G450:G455)</f>
        <v>0</v>
      </c>
      <c r="H456" s="138">
        <f>SUM(H450:H455)</f>
        <v>750</v>
      </c>
      <c r="I456" s="138">
        <f>SUM(I450:I455)</f>
        <v>0</v>
      </c>
    </row>
    <row r="457" spans="1:9" ht="15" x14ac:dyDescent="0.25">
      <c r="A457" s="197"/>
      <c r="B457" s="199"/>
      <c r="C457" s="198"/>
      <c r="D457" s="199"/>
      <c r="E457" s="431"/>
      <c r="F457" s="431"/>
      <c r="G457" s="431"/>
      <c r="H457" s="431"/>
      <c r="I457" s="431"/>
    </row>
    <row r="458" spans="1:9" ht="15" x14ac:dyDescent="0.25">
      <c r="A458" s="88"/>
      <c r="B458" s="511" t="str">
        <f>'Form 1 Cover'!B21</f>
        <v>Doral Academy of Northern Nevada</v>
      </c>
      <c r="C458" s="474"/>
      <c r="D458" s="43"/>
      <c r="E458" s="58"/>
      <c r="F458" s="58"/>
      <c r="H458" s="58"/>
      <c r="I458" s="475" t="str">
        <f>"Budget Fiscal Year "&amp;TEXT('Form 1 Cover'!$D$138, "mm/dd/yy")</f>
        <v>Budget Fiscal Year 2017-2018</v>
      </c>
    </row>
    <row r="459" spans="1:9" x14ac:dyDescent="0.2">
      <c r="A459" s="88"/>
      <c r="B459" s="88"/>
      <c r="C459" s="88"/>
      <c r="D459" s="58"/>
      <c r="E459" s="88"/>
      <c r="F459" s="58"/>
      <c r="G459" s="58"/>
      <c r="H459" s="58"/>
      <c r="I459" s="58"/>
    </row>
    <row r="460" spans="1:9" x14ac:dyDescent="0.2">
      <c r="A460" s="88"/>
      <c r="B460" s="88" t="s">
        <v>466</v>
      </c>
      <c r="C460" s="88"/>
      <c r="D460" s="58"/>
      <c r="E460" s="58"/>
      <c r="F460" s="58"/>
      <c r="G460" s="58"/>
      <c r="H460" s="426"/>
      <c r="I460" s="426">
        <f>'Form 1 Cover'!$D$147</f>
        <v>42787</v>
      </c>
    </row>
    <row r="461" spans="1:9" x14ac:dyDescent="0.2">
      <c r="A461" s="88"/>
      <c r="B461" s="88"/>
      <c r="C461" s="88"/>
      <c r="D461" s="58"/>
      <c r="E461" s="58"/>
      <c r="F461" s="58"/>
      <c r="G461" s="58"/>
      <c r="H461" s="426"/>
      <c r="I461" s="426"/>
    </row>
    <row r="462" spans="1:9" x14ac:dyDescent="0.2">
      <c r="A462" s="88"/>
      <c r="B462" s="88"/>
      <c r="C462" s="88"/>
      <c r="D462" s="58"/>
      <c r="E462" s="58"/>
      <c r="F462" s="58"/>
      <c r="G462" s="58"/>
      <c r="H462" s="426"/>
      <c r="I462" s="426"/>
    </row>
    <row r="463" spans="1:9" x14ac:dyDescent="0.2">
      <c r="A463" s="399"/>
      <c r="B463" s="83"/>
      <c r="C463" s="83"/>
      <c r="D463" s="84"/>
      <c r="E463" s="187">
        <v>-1</v>
      </c>
      <c r="F463" s="188">
        <v>-2</v>
      </c>
      <c r="G463" s="373">
        <v>-3</v>
      </c>
      <c r="H463" s="188">
        <v>-4</v>
      </c>
      <c r="I463" s="188">
        <v>-5</v>
      </c>
    </row>
    <row r="464" spans="1:9" x14ac:dyDescent="0.2">
      <c r="A464" s="415"/>
      <c r="B464" s="88"/>
      <c r="C464" s="88"/>
      <c r="D464" s="47"/>
      <c r="E464" s="194"/>
      <c r="F464" s="32" t="s">
        <v>33</v>
      </c>
      <c r="G464" s="627" t="str">
        <f>"BUDGET YEAR ENDING "&amp;TEXT('Form 1 Cover'!D140, "MM/DD/YY")</f>
        <v>BUDGET YEAR ENDING 06/30/18</v>
      </c>
      <c r="H464" s="35"/>
      <c r="I464" s="628"/>
    </row>
    <row r="465" spans="1:9" x14ac:dyDescent="0.2">
      <c r="A465" s="415"/>
      <c r="B465" s="88"/>
      <c r="C465" s="88"/>
      <c r="D465" s="47"/>
      <c r="E465" s="190" t="s">
        <v>285</v>
      </c>
      <c r="F465" s="190" t="s">
        <v>287</v>
      </c>
      <c r="G465" s="191"/>
      <c r="H465" s="417"/>
      <c r="I465" s="190" t="s">
        <v>630</v>
      </c>
    </row>
    <row r="466" spans="1:9" ht="15" x14ac:dyDescent="0.2">
      <c r="A466" s="415"/>
      <c r="B466" s="148" t="s">
        <v>80</v>
      </c>
      <c r="C466" s="58"/>
      <c r="D466" s="47"/>
      <c r="E466" s="190" t="s">
        <v>286</v>
      </c>
      <c r="F466" s="190" t="s">
        <v>286</v>
      </c>
      <c r="G466" s="192" t="s">
        <v>288</v>
      </c>
      <c r="H466" s="190" t="s">
        <v>112</v>
      </c>
      <c r="I466" s="190" t="s">
        <v>112</v>
      </c>
    </row>
    <row r="467" spans="1:9" ht="15" x14ac:dyDescent="0.2">
      <c r="A467" s="413"/>
      <c r="B467" s="629"/>
      <c r="C467" s="629"/>
      <c r="D467" s="630"/>
      <c r="E467" s="4">
        <f>'Form 1 Cover'!D131</f>
        <v>42551</v>
      </c>
      <c r="F467" s="4">
        <f>'Form 1 Cover'!D135</f>
        <v>42916</v>
      </c>
      <c r="G467" s="193" t="s">
        <v>289</v>
      </c>
      <c r="H467" s="418" t="s">
        <v>289</v>
      </c>
      <c r="I467" s="418" t="s">
        <v>289</v>
      </c>
    </row>
    <row r="468" spans="1:9" ht="15" x14ac:dyDescent="0.25">
      <c r="A468" s="389"/>
      <c r="B468" s="161" t="s">
        <v>166</v>
      </c>
      <c r="C468" s="161"/>
      <c r="D468" s="172" t="s">
        <v>167</v>
      </c>
      <c r="E468" s="177"/>
      <c r="F468" s="104"/>
      <c r="G468" s="104"/>
      <c r="H468" s="104"/>
      <c r="I468" s="104"/>
    </row>
    <row r="469" spans="1:9" x14ac:dyDescent="0.2">
      <c r="A469" s="389"/>
      <c r="B469" s="102"/>
      <c r="C469" s="102" t="s">
        <v>82</v>
      </c>
      <c r="D469" s="51" t="s">
        <v>83</v>
      </c>
      <c r="E469" s="506"/>
      <c r="F469" s="506"/>
      <c r="G469" s="506"/>
      <c r="H469" s="506"/>
      <c r="I469" s="506"/>
    </row>
    <row r="470" spans="1:9" x14ac:dyDescent="0.2">
      <c r="A470" s="389"/>
      <c r="B470" s="102"/>
      <c r="C470" s="102" t="s">
        <v>84</v>
      </c>
      <c r="D470" s="51" t="s">
        <v>85</v>
      </c>
      <c r="E470" s="506"/>
      <c r="F470" s="506"/>
      <c r="G470" s="506"/>
      <c r="H470" s="506"/>
      <c r="I470" s="506"/>
    </row>
    <row r="471" spans="1:9" x14ac:dyDescent="0.2">
      <c r="A471" s="389"/>
      <c r="B471" s="102"/>
      <c r="C471" s="102" t="s">
        <v>134</v>
      </c>
      <c r="D471" s="51"/>
      <c r="E471" s="506"/>
      <c r="F471" s="506"/>
      <c r="G471" s="506"/>
      <c r="H471" s="506"/>
      <c r="I471" s="506"/>
    </row>
    <row r="472" spans="1:9" x14ac:dyDescent="0.2">
      <c r="A472" s="389"/>
      <c r="B472" s="102"/>
      <c r="C472" s="102" t="s">
        <v>86</v>
      </c>
      <c r="D472" s="51" t="s">
        <v>87</v>
      </c>
      <c r="E472" s="506"/>
      <c r="F472" s="506"/>
      <c r="G472" s="506"/>
      <c r="H472" s="506"/>
      <c r="I472" s="506"/>
    </row>
    <row r="473" spans="1:9" x14ac:dyDescent="0.2">
      <c r="A473" s="389"/>
      <c r="B473" s="102"/>
      <c r="C473" s="102" t="s">
        <v>90</v>
      </c>
      <c r="D473" s="51" t="s">
        <v>135</v>
      </c>
      <c r="E473" s="506"/>
      <c r="F473" s="506"/>
      <c r="G473" s="506"/>
      <c r="H473" s="506"/>
      <c r="I473" s="506"/>
    </row>
    <row r="474" spans="1:9" x14ac:dyDescent="0.2">
      <c r="A474" s="389"/>
      <c r="B474" s="102"/>
      <c r="C474" s="102" t="s">
        <v>88</v>
      </c>
      <c r="D474" s="51" t="s">
        <v>89</v>
      </c>
      <c r="E474" s="506"/>
      <c r="F474" s="506"/>
      <c r="G474" s="506"/>
      <c r="H474" s="506"/>
      <c r="I474" s="506"/>
    </row>
    <row r="475" spans="1:9" ht="15.75" thickBot="1" x14ac:dyDescent="0.3">
      <c r="A475" s="420"/>
      <c r="B475" s="170" t="s">
        <v>168</v>
      </c>
      <c r="C475" s="169"/>
      <c r="D475" s="53"/>
      <c r="E475" s="138">
        <f>SUM(E469:E474)</f>
        <v>0</v>
      </c>
      <c r="F475" s="138">
        <f>SUM(F469:F474)</f>
        <v>0</v>
      </c>
      <c r="G475" s="138">
        <f>SUM(G469:G474)</f>
        <v>0</v>
      </c>
      <c r="H475" s="138">
        <f>SUM(H469:H474)</f>
        <v>0</v>
      </c>
      <c r="I475" s="138">
        <f>SUM(I469:I474)</f>
        <v>0</v>
      </c>
    </row>
    <row r="476" spans="1:9" ht="15" x14ac:dyDescent="0.25">
      <c r="A476" s="389"/>
      <c r="B476" s="161" t="s">
        <v>148</v>
      </c>
      <c r="C476" s="161"/>
      <c r="D476" s="172" t="s">
        <v>414</v>
      </c>
      <c r="E476" s="104"/>
      <c r="F476" s="104"/>
      <c r="G476" s="104"/>
      <c r="H476" s="104"/>
      <c r="I476" s="104"/>
    </row>
    <row r="477" spans="1:9" x14ac:dyDescent="0.2">
      <c r="A477" s="389"/>
      <c r="B477" s="102"/>
      <c r="C477" s="102" t="s">
        <v>82</v>
      </c>
      <c r="D477" s="51" t="s">
        <v>83</v>
      </c>
      <c r="E477" s="506"/>
      <c r="F477" s="506"/>
      <c r="G477" s="506"/>
      <c r="H477" s="506"/>
      <c r="I477" s="506"/>
    </row>
    <row r="478" spans="1:9" x14ac:dyDescent="0.2">
      <c r="A478" s="389"/>
      <c r="B478" s="102"/>
      <c r="C478" s="102" t="s">
        <v>84</v>
      </c>
      <c r="D478" s="51" t="s">
        <v>85</v>
      </c>
      <c r="E478" s="506"/>
      <c r="F478" s="506"/>
      <c r="G478" s="506"/>
      <c r="H478" s="506"/>
      <c r="I478" s="506"/>
    </row>
    <row r="479" spans="1:9" x14ac:dyDescent="0.2">
      <c r="A479" s="389"/>
      <c r="B479" s="102"/>
      <c r="C479" s="102" t="s">
        <v>134</v>
      </c>
      <c r="D479" s="51"/>
      <c r="E479" s="506"/>
      <c r="F479" s="506"/>
      <c r="G479" s="506"/>
      <c r="H479" s="506"/>
      <c r="I479" s="506"/>
    </row>
    <row r="480" spans="1:9" x14ac:dyDescent="0.2">
      <c r="A480" s="389"/>
      <c r="B480" s="102"/>
      <c r="C480" s="102" t="s">
        <v>86</v>
      </c>
      <c r="D480" s="51" t="s">
        <v>87</v>
      </c>
      <c r="E480" s="506"/>
      <c r="F480" s="506"/>
      <c r="G480" s="506"/>
      <c r="H480" s="506"/>
      <c r="I480" s="506"/>
    </row>
    <row r="481" spans="1:9" x14ac:dyDescent="0.2">
      <c r="A481" s="389"/>
      <c r="B481" s="102"/>
      <c r="C481" s="102" t="s">
        <v>90</v>
      </c>
      <c r="D481" s="51" t="s">
        <v>135</v>
      </c>
      <c r="E481" s="506"/>
      <c r="F481" s="506"/>
      <c r="G481" s="506"/>
      <c r="H481" s="506"/>
      <c r="I481" s="506"/>
    </row>
    <row r="482" spans="1:9" x14ac:dyDescent="0.2">
      <c r="A482" s="389"/>
      <c r="B482" s="102"/>
      <c r="C482" s="102" t="s">
        <v>88</v>
      </c>
      <c r="D482" s="51" t="s">
        <v>89</v>
      </c>
      <c r="E482" s="506"/>
      <c r="F482" s="506"/>
      <c r="G482" s="506"/>
      <c r="H482" s="506"/>
      <c r="I482" s="506"/>
    </row>
    <row r="483" spans="1:9" ht="15.75" thickBot="1" x14ac:dyDescent="0.3">
      <c r="A483" s="420"/>
      <c r="B483" s="170" t="s">
        <v>150</v>
      </c>
      <c r="C483" s="169"/>
      <c r="D483" s="53"/>
      <c r="E483" s="138">
        <f>SUM(E477:E482)</f>
        <v>0</v>
      </c>
      <c r="F483" s="138">
        <f>SUM(F477:F482)</f>
        <v>0</v>
      </c>
      <c r="G483" s="138">
        <f>SUM(G477:G482)</f>
        <v>0</v>
      </c>
      <c r="H483" s="138">
        <f>SUM(H477:H482)</f>
        <v>0</v>
      </c>
      <c r="I483" s="138">
        <f>SUM(I477:I482)</f>
        <v>0</v>
      </c>
    </row>
    <row r="484" spans="1:9" ht="15" x14ac:dyDescent="0.25">
      <c r="A484" s="389"/>
      <c r="B484" s="161" t="s">
        <v>151</v>
      </c>
      <c r="C484" s="161"/>
      <c r="D484" s="172" t="s">
        <v>152</v>
      </c>
      <c r="E484" s="104"/>
      <c r="F484" s="104"/>
      <c r="G484" s="104"/>
      <c r="H484" s="104"/>
      <c r="I484" s="104"/>
    </row>
    <row r="485" spans="1:9" x14ac:dyDescent="0.2">
      <c r="A485" s="389"/>
      <c r="B485" s="102"/>
      <c r="C485" s="102" t="s">
        <v>82</v>
      </c>
      <c r="D485" s="51" t="s">
        <v>83</v>
      </c>
      <c r="E485" s="506"/>
      <c r="F485" s="506"/>
      <c r="G485" s="506"/>
      <c r="H485" s="506"/>
      <c r="I485" s="506"/>
    </row>
    <row r="486" spans="1:9" x14ac:dyDescent="0.2">
      <c r="A486" s="389"/>
      <c r="B486" s="102"/>
      <c r="C486" s="102" t="s">
        <v>84</v>
      </c>
      <c r="D486" s="51" t="s">
        <v>85</v>
      </c>
      <c r="E486" s="506"/>
      <c r="F486" s="506"/>
      <c r="G486" s="506"/>
      <c r="H486" s="506"/>
      <c r="I486" s="506"/>
    </row>
    <row r="487" spans="1:9" x14ac:dyDescent="0.2">
      <c r="A487" s="389"/>
      <c r="B487" s="102"/>
      <c r="C487" s="102" t="s">
        <v>134</v>
      </c>
      <c r="D487" s="51"/>
      <c r="E487" s="506"/>
      <c r="F487" s="506"/>
      <c r="G487" s="506"/>
      <c r="H487" s="506"/>
      <c r="I487" s="506"/>
    </row>
    <row r="488" spans="1:9" x14ac:dyDescent="0.2">
      <c r="A488" s="389"/>
      <c r="B488" s="102"/>
      <c r="C488" s="102" t="s">
        <v>86</v>
      </c>
      <c r="D488" s="51" t="s">
        <v>87</v>
      </c>
      <c r="E488" s="506"/>
      <c r="F488" s="506"/>
      <c r="G488" s="506"/>
      <c r="H488" s="506"/>
      <c r="I488" s="506"/>
    </row>
    <row r="489" spans="1:9" x14ac:dyDescent="0.2">
      <c r="A489" s="389"/>
      <c r="B489" s="102"/>
      <c r="C489" s="102" t="s">
        <v>90</v>
      </c>
      <c r="D489" s="51" t="s">
        <v>135</v>
      </c>
      <c r="E489" s="506"/>
      <c r="F489" s="506"/>
      <c r="G489" s="506"/>
      <c r="H489" s="506"/>
      <c r="I489" s="506"/>
    </row>
    <row r="490" spans="1:9" x14ac:dyDescent="0.2">
      <c r="A490" s="389"/>
      <c r="B490" s="102"/>
      <c r="C490" s="102" t="s">
        <v>88</v>
      </c>
      <c r="D490" s="51" t="s">
        <v>89</v>
      </c>
      <c r="E490" s="506"/>
      <c r="F490" s="506"/>
      <c r="G490" s="506"/>
      <c r="H490" s="506"/>
      <c r="I490" s="506"/>
    </row>
    <row r="491" spans="1:9" ht="15.75" thickBot="1" x14ac:dyDescent="0.3">
      <c r="A491" s="420"/>
      <c r="B491" s="170" t="s">
        <v>153</v>
      </c>
      <c r="C491" s="169"/>
      <c r="D491" s="53"/>
      <c r="E491" s="138">
        <f>SUM(E485:E490)</f>
        <v>0</v>
      </c>
      <c r="F491" s="138">
        <f>SUM(F485:F490)</f>
        <v>0</v>
      </c>
      <c r="G491" s="138">
        <f>SUM(G485:G490)</f>
        <v>0</v>
      </c>
      <c r="H491" s="138">
        <f>SUM(H485:H490)</f>
        <v>0</v>
      </c>
      <c r="I491" s="138">
        <f>SUM(I485:I490)</f>
        <v>0</v>
      </c>
    </row>
    <row r="492" spans="1:9" ht="15" x14ac:dyDescent="0.25">
      <c r="A492" s="389"/>
      <c r="B492" s="161" t="s">
        <v>415</v>
      </c>
      <c r="C492" s="161"/>
      <c r="D492" s="172" t="s">
        <v>416</v>
      </c>
      <c r="E492" s="104"/>
      <c r="F492" s="104"/>
      <c r="G492" s="104"/>
      <c r="H492" s="104"/>
      <c r="I492" s="104"/>
    </row>
    <row r="493" spans="1:9" x14ac:dyDescent="0.2">
      <c r="A493" s="389"/>
      <c r="B493" s="102"/>
      <c r="C493" s="102" t="s">
        <v>82</v>
      </c>
      <c r="D493" s="51" t="s">
        <v>83</v>
      </c>
      <c r="E493" s="506"/>
      <c r="F493" s="506"/>
      <c r="G493" s="506"/>
      <c r="H493" s="506"/>
      <c r="I493" s="506"/>
    </row>
    <row r="494" spans="1:9" x14ac:dyDescent="0.2">
      <c r="A494" s="389"/>
      <c r="B494" s="102"/>
      <c r="C494" s="102" t="s">
        <v>84</v>
      </c>
      <c r="D494" s="51" t="s">
        <v>85</v>
      </c>
      <c r="E494" s="506"/>
      <c r="F494" s="506"/>
      <c r="G494" s="506"/>
      <c r="H494" s="506"/>
      <c r="I494" s="506"/>
    </row>
    <row r="495" spans="1:9" x14ac:dyDescent="0.2">
      <c r="A495" s="389"/>
      <c r="B495" s="102"/>
      <c r="C495" s="102" t="s">
        <v>134</v>
      </c>
      <c r="D495" s="51"/>
      <c r="E495" s="506"/>
      <c r="F495" s="506"/>
      <c r="G495" s="506"/>
      <c r="H495" s="506"/>
      <c r="I495" s="506"/>
    </row>
    <row r="496" spans="1:9" x14ac:dyDescent="0.2">
      <c r="A496" s="389"/>
      <c r="B496" s="102"/>
      <c r="C496" s="102" t="s">
        <v>86</v>
      </c>
      <c r="D496" s="51" t="s">
        <v>87</v>
      </c>
      <c r="E496" s="506"/>
      <c r="F496" s="506"/>
      <c r="G496" s="506"/>
      <c r="H496" s="506"/>
      <c r="I496" s="506"/>
    </row>
    <row r="497" spans="1:9" x14ac:dyDescent="0.2">
      <c r="A497" s="389"/>
      <c r="B497" s="102"/>
      <c r="C497" s="102" t="s">
        <v>90</v>
      </c>
      <c r="D497" s="51" t="s">
        <v>135</v>
      </c>
      <c r="E497" s="506"/>
      <c r="F497" s="506"/>
      <c r="G497" s="506"/>
      <c r="H497" s="506"/>
      <c r="I497" s="506"/>
    </row>
    <row r="498" spans="1:9" x14ac:dyDescent="0.2">
      <c r="A498" s="415"/>
      <c r="B498" s="101"/>
      <c r="C498" s="88" t="s">
        <v>88</v>
      </c>
      <c r="D498" s="47" t="s">
        <v>89</v>
      </c>
      <c r="E498" s="506"/>
      <c r="F498" s="506"/>
      <c r="G498" s="506"/>
      <c r="H498" s="506"/>
      <c r="I498" s="506"/>
    </row>
    <row r="499" spans="1:9" ht="15.75" thickBot="1" x14ac:dyDescent="0.3">
      <c r="A499" s="420"/>
      <c r="B499" s="170" t="s">
        <v>417</v>
      </c>
      <c r="C499" s="169"/>
      <c r="D499" s="53"/>
      <c r="E499" s="138">
        <f>SUM(E493:E498)</f>
        <v>0</v>
      </c>
      <c r="F499" s="138">
        <f>SUM(F493:F498)</f>
        <v>0</v>
      </c>
      <c r="G499" s="138">
        <f>SUM(G493:G498)</f>
        <v>0</v>
      </c>
      <c r="H499" s="138">
        <f>SUM(H493:H498)</f>
        <v>0</v>
      </c>
      <c r="I499" s="138">
        <f>SUM(I493:I498)</f>
        <v>0</v>
      </c>
    </row>
    <row r="500" spans="1:9" ht="15" x14ac:dyDescent="0.25">
      <c r="A500" s="389"/>
      <c r="B500" s="161" t="s">
        <v>154</v>
      </c>
      <c r="C500" s="161"/>
      <c r="D500" s="172" t="s">
        <v>156</v>
      </c>
      <c r="E500" s="104"/>
      <c r="F500" s="104"/>
      <c r="G500" s="104"/>
      <c r="H500" s="104"/>
      <c r="I500" s="104"/>
    </row>
    <row r="501" spans="1:9" x14ac:dyDescent="0.2">
      <c r="A501" s="389"/>
      <c r="B501" s="102"/>
      <c r="C501" s="102" t="s">
        <v>82</v>
      </c>
      <c r="D501" s="51" t="s">
        <v>83</v>
      </c>
      <c r="E501" s="506"/>
      <c r="F501" s="506"/>
      <c r="G501" s="506"/>
      <c r="H501" s="506"/>
      <c r="I501" s="506"/>
    </row>
    <row r="502" spans="1:9" x14ac:dyDescent="0.2">
      <c r="A502" s="389"/>
      <c r="B502" s="102"/>
      <c r="C502" s="102" t="s">
        <v>84</v>
      </c>
      <c r="D502" s="51" t="s">
        <v>85</v>
      </c>
      <c r="E502" s="501"/>
      <c r="F502" s="504"/>
      <c r="G502" s="504"/>
      <c r="H502" s="504"/>
      <c r="I502" s="504"/>
    </row>
    <row r="503" spans="1:9" x14ac:dyDescent="0.2">
      <c r="A503" s="389"/>
      <c r="B503" s="102"/>
      <c r="C503" s="102" t="s">
        <v>134</v>
      </c>
      <c r="D503" s="51"/>
      <c r="E503" s="506"/>
      <c r="F503" s="506"/>
      <c r="G503" s="506"/>
      <c r="H503" s="506"/>
      <c r="I503" s="506"/>
    </row>
    <row r="504" spans="1:9" x14ac:dyDescent="0.2">
      <c r="A504" s="389"/>
      <c r="B504" s="102"/>
      <c r="C504" s="102" t="s">
        <v>86</v>
      </c>
      <c r="D504" s="51" t="s">
        <v>87</v>
      </c>
      <c r="E504" s="506"/>
      <c r="F504" s="506"/>
      <c r="G504" s="506"/>
      <c r="H504" s="506"/>
      <c r="I504" s="506"/>
    </row>
    <row r="505" spans="1:9" x14ac:dyDescent="0.2">
      <c r="A505" s="389"/>
      <c r="B505" s="102"/>
      <c r="C505" s="102" t="s">
        <v>90</v>
      </c>
      <c r="D505" s="51" t="s">
        <v>135</v>
      </c>
      <c r="E505" s="506"/>
      <c r="F505" s="506"/>
      <c r="G505" s="506"/>
      <c r="H505" s="506"/>
      <c r="I505" s="506"/>
    </row>
    <row r="506" spans="1:9" x14ac:dyDescent="0.2">
      <c r="A506" s="389"/>
      <c r="B506" s="102"/>
      <c r="C506" s="102" t="s">
        <v>88</v>
      </c>
      <c r="D506" s="51" t="s">
        <v>89</v>
      </c>
      <c r="E506" s="501"/>
      <c r="F506" s="504"/>
      <c r="G506" s="504"/>
      <c r="H506" s="504"/>
      <c r="I506" s="504"/>
    </row>
    <row r="507" spans="1:9" ht="15.75" thickBot="1" x14ac:dyDescent="0.3">
      <c r="A507" s="420"/>
      <c r="B507" s="170" t="s">
        <v>418</v>
      </c>
      <c r="C507" s="169"/>
      <c r="D507" s="53"/>
      <c r="E507" s="175">
        <f>SUM(E501:E506)</f>
        <v>0</v>
      </c>
      <c r="F507" s="175">
        <f>SUM(F501:F506)</f>
        <v>0</v>
      </c>
      <c r="G507" s="175">
        <f>SUM(G501:G506)</f>
        <v>0</v>
      </c>
      <c r="H507" s="175">
        <f>SUM(H501:H506)</f>
        <v>0</v>
      </c>
      <c r="I507" s="175">
        <f>SUM(I501:I506)</f>
        <v>0</v>
      </c>
    </row>
    <row r="508" spans="1:9" ht="15" x14ac:dyDescent="0.25">
      <c r="A508" s="389"/>
      <c r="B508" s="161" t="s">
        <v>155</v>
      </c>
      <c r="C508" s="161"/>
      <c r="D508" s="172" t="s">
        <v>149</v>
      </c>
      <c r="E508" s="130"/>
      <c r="F508" s="130"/>
      <c r="G508" s="130"/>
      <c r="H508" s="130"/>
      <c r="I508" s="130"/>
    </row>
    <row r="509" spans="1:9" x14ac:dyDescent="0.2">
      <c r="A509" s="389"/>
      <c r="B509" s="102"/>
      <c r="C509" s="102" t="s">
        <v>82</v>
      </c>
      <c r="D509" s="51" t="s">
        <v>83</v>
      </c>
      <c r="E509" s="510"/>
      <c r="F509" s="510"/>
      <c r="G509" s="510"/>
      <c r="H509" s="510"/>
      <c r="I509" s="510"/>
    </row>
    <row r="510" spans="1:9" x14ac:dyDescent="0.2">
      <c r="A510" s="389"/>
      <c r="B510" s="102"/>
      <c r="C510" s="102" t="s">
        <v>84</v>
      </c>
      <c r="D510" s="51" t="s">
        <v>85</v>
      </c>
      <c r="E510" s="510"/>
      <c r="F510" s="510"/>
      <c r="G510" s="510"/>
      <c r="H510" s="510"/>
      <c r="I510" s="510"/>
    </row>
    <row r="511" spans="1:9" x14ac:dyDescent="0.2">
      <c r="A511" s="389"/>
      <c r="B511" s="102"/>
      <c r="C511" s="102" t="s">
        <v>134</v>
      </c>
      <c r="D511" s="51"/>
      <c r="E511" s="510"/>
      <c r="F511" s="510"/>
      <c r="G511" s="510"/>
      <c r="H511" s="510"/>
      <c r="I511" s="510"/>
    </row>
    <row r="512" spans="1:9" x14ac:dyDescent="0.2">
      <c r="A512" s="389"/>
      <c r="B512" s="102"/>
      <c r="C512" s="102" t="s">
        <v>86</v>
      </c>
      <c r="D512" s="51" t="s">
        <v>87</v>
      </c>
      <c r="E512" s="510"/>
      <c r="F512" s="510"/>
      <c r="G512" s="510"/>
      <c r="H512" s="510"/>
      <c r="I512" s="510"/>
    </row>
    <row r="513" spans="1:9" x14ac:dyDescent="0.2">
      <c r="A513" s="389"/>
      <c r="B513" s="102"/>
      <c r="C513" s="102" t="s">
        <v>90</v>
      </c>
      <c r="D513" s="51" t="s">
        <v>135</v>
      </c>
      <c r="E513" s="510"/>
      <c r="F513" s="510"/>
      <c r="G513" s="510"/>
      <c r="H513" s="510"/>
      <c r="I513" s="510"/>
    </row>
    <row r="514" spans="1:9" x14ac:dyDescent="0.2">
      <c r="A514" s="415"/>
      <c r="B514" s="101"/>
      <c r="C514" s="88" t="s">
        <v>88</v>
      </c>
      <c r="D514" s="47" t="s">
        <v>89</v>
      </c>
      <c r="E514" s="510"/>
      <c r="F514" s="510"/>
      <c r="G514" s="510"/>
      <c r="H514" s="510"/>
      <c r="I514" s="510"/>
    </row>
    <row r="515" spans="1:9" ht="15.75" thickBot="1" x14ac:dyDescent="0.3">
      <c r="A515" s="420"/>
      <c r="B515" s="170" t="s">
        <v>419</v>
      </c>
      <c r="C515" s="169"/>
      <c r="D515" s="53"/>
      <c r="E515" s="171">
        <f>SUM(E509:E514)</f>
        <v>0</v>
      </c>
      <c r="F515" s="171">
        <f>SUM(F509:F514)</f>
        <v>0</v>
      </c>
      <c r="G515" s="171">
        <f>SUM(G509:G514)</f>
        <v>0</v>
      </c>
      <c r="H515" s="171">
        <f>SUM(H509:H514)</f>
        <v>0</v>
      </c>
      <c r="I515" s="171">
        <f>SUM(I509:I514)</f>
        <v>0</v>
      </c>
    </row>
    <row r="516" spans="1:9" ht="15" x14ac:dyDescent="0.25">
      <c r="A516" s="198"/>
      <c r="B516" s="197"/>
      <c r="C516" s="198"/>
      <c r="D516" s="199"/>
      <c r="E516" s="431"/>
      <c r="F516" s="431"/>
      <c r="G516" s="431"/>
      <c r="H516" s="431"/>
      <c r="I516" s="431"/>
    </row>
    <row r="517" spans="1:9" ht="15" x14ac:dyDescent="0.25">
      <c r="A517" s="88"/>
      <c r="B517" s="511" t="str">
        <f>'Form 1 Cover'!B21</f>
        <v>Doral Academy of Northern Nevada</v>
      </c>
      <c r="C517" s="474"/>
      <c r="D517" s="43"/>
      <c r="E517" s="58"/>
      <c r="F517" s="58"/>
      <c r="H517" s="58"/>
      <c r="I517" s="475" t="str">
        <f>"Budget Fiscal Year "&amp;TEXT('Form 1 Cover'!$D$138, "mm/dd/yy")</f>
        <v>Budget Fiscal Year 2017-2018</v>
      </c>
    </row>
    <row r="518" spans="1:9" x14ac:dyDescent="0.2">
      <c r="A518" s="88"/>
      <c r="B518" s="88"/>
      <c r="C518" s="88"/>
      <c r="D518" s="58"/>
      <c r="E518" s="88"/>
      <c r="F518" s="58"/>
      <c r="G518" s="58"/>
      <c r="H518" s="58"/>
      <c r="I518" s="58"/>
    </row>
    <row r="519" spans="1:9" x14ac:dyDescent="0.2">
      <c r="A519" s="88"/>
      <c r="B519" s="88" t="s">
        <v>466</v>
      </c>
      <c r="C519" s="88"/>
      <c r="D519" s="58"/>
      <c r="F519" s="58"/>
      <c r="G519" s="58"/>
      <c r="H519" s="426"/>
      <c r="I519" s="426">
        <f>'Form 1 Cover'!$D$147</f>
        <v>42787</v>
      </c>
    </row>
    <row r="520" spans="1:9" x14ac:dyDescent="0.2">
      <c r="A520" s="88"/>
      <c r="B520" s="88"/>
      <c r="C520" s="88"/>
      <c r="D520" s="58"/>
      <c r="F520" s="58"/>
      <c r="G520" s="58"/>
      <c r="H520" s="426"/>
      <c r="I520" s="426"/>
    </row>
    <row r="521" spans="1:9" x14ac:dyDescent="0.2">
      <c r="A521" s="399"/>
      <c r="B521" s="83"/>
      <c r="C521" s="83"/>
      <c r="D521" s="84"/>
      <c r="E521" s="187">
        <v>-1</v>
      </c>
      <c r="F521" s="188">
        <v>-2</v>
      </c>
      <c r="G521" s="373">
        <v>-3</v>
      </c>
      <c r="H521" s="188">
        <v>-4</v>
      </c>
      <c r="I521" s="188">
        <v>-5</v>
      </c>
    </row>
    <row r="522" spans="1:9" x14ac:dyDescent="0.2">
      <c r="A522" s="415"/>
      <c r="B522" s="88"/>
      <c r="C522" s="88"/>
      <c r="D522" s="47"/>
      <c r="E522" s="189"/>
      <c r="F522" s="32" t="s">
        <v>33</v>
      </c>
      <c r="G522" s="627" t="str">
        <f>"BUDGET YEAR ENDING "&amp;TEXT('Form 1 Cover'!D140, "MM/DD/YY")</f>
        <v>BUDGET YEAR ENDING 06/30/18</v>
      </c>
      <c r="H522" s="35"/>
      <c r="I522" s="628"/>
    </row>
    <row r="523" spans="1:9" x14ac:dyDescent="0.2">
      <c r="A523" s="415"/>
      <c r="B523" s="88"/>
      <c r="C523" s="88"/>
      <c r="D523" s="47"/>
      <c r="E523" s="192" t="s">
        <v>285</v>
      </c>
      <c r="F523" s="190" t="s">
        <v>287</v>
      </c>
      <c r="G523" s="191"/>
      <c r="H523" s="417"/>
      <c r="I523" s="190" t="str">
        <f>I465</f>
        <v>AMENDED</v>
      </c>
    </row>
    <row r="524" spans="1:9" ht="15" x14ac:dyDescent="0.2">
      <c r="A524" s="415"/>
      <c r="B524" s="148" t="s">
        <v>80</v>
      </c>
      <c r="C524" s="58"/>
      <c r="D524" s="47"/>
      <c r="E524" s="192" t="s">
        <v>286</v>
      </c>
      <c r="F524" s="190" t="s">
        <v>286</v>
      </c>
      <c r="G524" s="192" t="s">
        <v>288</v>
      </c>
      <c r="H524" s="190" t="s">
        <v>112</v>
      </c>
      <c r="I524" s="190" t="s">
        <v>112</v>
      </c>
    </row>
    <row r="525" spans="1:9" ht="15" x14ac:dyDescent="0.2">
      <c r="A525" s="413"/>
      <c r="B525" s="629"/>
      <c r="C525" s="629"/>
      <c r="D525" s="630"/>
      <c r="E525" s="372">
        <f>'Form 1 Cover'!D131</f>
        <v>42551</v>
      </c>
      <c r="F525" s="4">
        <f>'Form 1 Cover'!D135</f>
        <v>42916</v>
      </c>
      <c r="G525" s="193" t="s">
        <v>289</v>
      </c>
      <c r="H525" s="418" t="s">
        <v>289</v>
      </c>
      <c r="I525" s="418" t="s">
        <v>289</v>
      </c>
    </row>
    <row r="526" spans="1:9" ht="15" x14ac:dyDescent="0.25">
      <c r="A526" s="389"/>
      <c r="B526" s="161" t="s">
        <v>361</v>
      </c>
      <c r="C526" s="161"/>
      <c r="D526" s="172" t="s">
        <v>156</v>
      </c>
      <c r="E526" s="130"/>
      <c r="F526" s="130"/>
      <c r="G526" s="130"/>
      <c r="H526" s="130"/>
      <c r="I526" s="130"/>
    </row>
    <row r="527" spans="1:9" x14ac:dyDescent="0.2">
      <c r="A527" s="389"/>
      <c r="B527" s="102"/>
      <c r="C527" s="102" t="s">
        <v>82</v>
      </c>
      <c r="D527" s="51" t="s">
        <v>83</v>
      </c>
      <c r="E527" s="510"/>
      <c r="F527" s="510"/>
      <c r="G527" s="510"/>
      <c r="H527" s="510"/>
      <c r="I527" s="510"/>
    </row>
    <row r="528" spans="1:9" x14ac:dyDescent="0.2">
      <c r="A528" s="389"/>
      <c r="B528" s="102"/>
      <c r="C528" s="102" t="s">
        <v>84</v>
      </c>
      <c r="D528" s="51" t="s">
        <v>85</v>
      </c>
      <c r="E528" s="507"/>
      <c r="F528" s="508"/>
      <c r="G528" s="508"/>
      <c r="H528" s="508"/>
      <c r="I528" s="508"/>
    </row>
    <row r="529" spans="1:10" x14ac:dyDescent="0.2">
      <c r="A529" s="389"/>
      <c r="B529" s="102"/>
      <c r="C529" s="102" t="s">
        <v>134</v>
      </c>
      <c r="D529" s="51"/>
      <c r="E529" s="510"/>
      <c r="F529" s="510"/>
      <c r="G529" s="510"/>
      <c r="H529" s="510"/>
      <c r="I529" s="510"/>
    </row>
    <row r="530" spans="1:10" x14ac:dyDescent="0.2">
      <c r="A530" s="389"/>
      <c r="B530" s="102"/>
      <c r="C530" s="102" t="s">
        <v>86</v>
      </c>
      <c r="D530" s="51" t="s">
        <v>87</v>
      </c>
      <c r="E530" s="510"/>
      <c r="F530" s="510"/>
      <c r="G530" s="510"/>
      <c r="H530" s="510"/>
      <c r="I530" s="510"/>
    </row>
    <row r="531" spans="1:10" x14ac:dyDescent="0.2">
      <c r="A531" s="389"/>
      <c r="B531" s="102"/>
      <c r="C531" s="102" t="s">
        <v>90</v>
      </c>
      <c r="D531" s="51" t="s">
        <v>135</v>
      </c>
      <c r="E531" s="510"/>
      <c r="F531" s="510"/>
      <c r="G531" s="510"/>
      <c r="H531" s="510"/>
      <c r="I531" s="510"/>
    </row>
    <row r="532" spans="1:10" x14ac:dyDescent="0.2">
      <c r="A532" s="389"/>
      <c r="B532" s="102"/>
      <c r="C532" s="102" t="s">
        <v>88</v>
      </c>
      <c r="D532" s="51" t="s">
        <v>89</v>
      </c>
      <c r="E532" s="507"/>
      <c r="F532" s="508"/>
      <c r="G532" s="508"/>
      <c r="H532" s="508"/>
      <c r="I532" s="508"/>
    </row>
    <row r="533" spans="1:10" ht="15.75" thickBot="1" x14ac:dyDescent="0.3">
      <c r="A533" s="420"/>
      <c r="B533" s="170" t="s">
        <v>420</v>
      </c>
      <c r="C533" s="169"/>
      <c r="D533" s="53"/>
      <c r="E533" s="173">
        <f>SUM(E527:E532)</f>
        <v>0</v>
      </c>
      <c r="F533" s="173">
        <f>SUM(F527:F532)</f>
        <v>0</v>
      </c>
      <c r="G533" s="173">
        <f>SUM(G527:G532)</f>
        <v>0</v>
      </c>
      <c r="H533" s="173">
        <f>SUM(H527:H532)</f>
        <v>0</v>
      </c>
      <c r="I533" s="173">
        <f>SUM(I527:I532)</f>
        <v>0</v>
      </c>
    </row>
    <row r="534" spans="1:10" ht="15.75" thickBot="1" x14ac:dyDescent="0.3">
      <c r="A534" s="389"/>
      <c r="B534" s="161" t="s">
        <v>132</v>
      </c>
      <c r="C534" s="161"/>
      <c r="D534" s="172" t="s">
        <v>133</v>
      </c>
      <c r="E534" s="130"/>
      <c r="F534" s="130"/>
      <c r="G534" s="130"/>
      <c r="H534" s="130"/>
      <c r="I534" s="130"/>
    </row>
    <row r="535" spans="1:10" ht="15" thickBot="1" x14ac:dyDescent="0.25">
      <c r="A535" s="389"/>
      <c r="B535" s="102"/>
      <c r="C535" s="102" t="s">
        <v>82</v>
      </c>
      <c r="D535" s="51" t="s">
        <v>83</v>
      </c>
      <c r="E535" s="510"/>
      <c r="F535" s="510"/>
      <c r="G535" s="510"/>
      <c r="H535" s="510"/>
      <c r="I535" s="510"/>
      <c r="J535" s="634"/>
    </row>
    <row r="536" spans="1:10" ht="15" thickTop="1" x14ac:dyDescent="0.2">
      <c r="A536" s="389"/>
      <c r="B536" s="102"/>
      <c r="C536" s="102" t="s">
        <v>84</v>
      </c>
      <c r="D536" s="51" t="s">
        <v>85</v>
      </c>
      <c r="E536" s="510"/>
      <c r="F536" s="510"/>
      <c r="G536" s="510"/>
      <c r="H536" s="510"/>
      <c r="I536" s="510"/>
    </row>
    <row r="537" spans="1:10" x14ac:dyDescent="0.2">
      <c r="A537" s="389"/>
      <c r="B537" s="102"/>
      <c r="C537" s="102" t="s">
        <v>134</v>
      </c>
      <c r="D537" s="51"/>
      <c r="E537" s="510"/>
      <c r="F537" s="510"/>
      <c r="G537" s="510"/>
      <c r="H537" s="510"/>
      <c r="I537" s="510"/>
    </row>
    <row r="538" spans="1:10" x14ac:dyDescent="0.2">
      <c r="A538" s="389"/>
      <c r="B538" s="102"/>
      <c r="C538" s="102" t="s">
        <v>86</v>
      </c>
      <c r="D538" s="51" t="s">
        <v>87</v>
      </c>
      <c r="E538" s="510"/>
      <c r="F538" s="510"/>
      <c r="G538" s="510"/>
      <c r="H538" s="510"/>
      <c r="I538" s="510"/>
    </row>
    <row r="539" spans="1:10" x14ac:dyDescent="0.2">
      <c r="A539" s="389"/>
      <c r="B539" s="102"/>
      <c r="C539" s="102" t="s">
        <v>90</v>
      </c>
      <c r="D539" s="51" t="s">
        <v>135</v>
      </c>
      <c r="E539" s="510"/>
      <c r="F539" s="510"/>
      <c r="G539" s="510"/>
      <c r="H539" s="510"/>
      <c r="I539" s="510"/>
    </row>
    <row r="540" spans="1:10" x14ac:dyDescent="0.2">
      <c r="A540" s="389"/>
      <c r="B540" s="102"/>
      <c r="C540" s="102" t="s">
        <v>88</v>
      </c>
      <c r="D540" s="51" t="s">
        <v>89</v>
      </c>
      <c r="E540" s="510"/>
      <c r="F540" s="510"/>
      <c r="G540" s="510"/>
      <c r="H540" s="510">
        <v>5000</v>
      </c>
      <c r="I540" s="510"/>
    </row>
    <row r="541" spans="1:10" ht="15.75" thickBot="1" x14ac:dyDescent="0.3">
      <c r="A541" s="420"/>
      <c r="B541" s="170" t="s">
        <v>136</v>
      </c>
      <c r="C541" s="169"/>
      <c r="D541" s="53"/>
      <c r="E541" s="171">
        <f>SUM(E535:E540)</f>
        <v>0</v>
      </c>
      <c r="F541" s="171">
        <f>SUM(F535:F540)</f>
        <v>0</v>
      </c>
      <c r="G541" s="171">
        <f>SUM(G535:G540)</f>
        <v>0</v>
      </c>
      <c r="H541" s="171">
        <f>SUM(H535:H540)</f>
        <v>5000</v>
      </c>
      <c r="I541" s="171">
        <f>SUM(I535:I540)</f>
        <v>0</v>
      </c>
    </row>
    <row r="542" spans="1:10" ht="15.75" customHeight="1" thickBot="1" x14ac:dyDescent="0.3">
      <c r="A542" s="422" t="s">
        <v>526</v>
      </c>
      <c r="B542" s="108"/>
      <c r="C542" s="635" t="s">
        <v>705</v>
      </c>
      <c r="D542" s="633"/>
      <c r="E542" s="178">
        <f>E483+E491+E499+E507+E515+E533+E541+E475</f>
        <v>0</v>
      </c>
      <c r="F542" s="178">
        <f>F483+F491+F499+F507+F515+F533+F541+F475</f>
        <v>0</v>
      </c>
      <c r="G542" s="178">
        <f>G483+G491+G499+G507+G515+G533+G541+G475</f>
        <v>0</v>
      </c>
      <c r="H542" s="178">
        <f>H483+H491+H499+H507+H515+H533+H541+H475</f>
        <v>5000</v>
      </c>
      <c r="I542" s="178">
        <f>I483+I491+I499+I507+I515+I533+I541+I475</f>
        <v>0</v>
      </c>
    </row>
    <row r="543" spans="1:10" ht="16.5" thickTop="1" thickBot="1" x14ac:dyDescent="0.3">
      <c r="A543" s="415"/>
      <c r="B543" s="144" t="s">
        <v>187</v>
      </c>
      <c r="C543" s="144"/>
      <c r="D543" s="37" t="s">
        <v>254</v>
      </c>
      <c r="E543" s="514"/>
      <c r="F543" s="514"/>
      <c r="G543" s="514"/>
      <c r="H543" s="514">
        <v>101684</v>
      </c>
      <c r="I543" s="514"/>
    </row>
    <row r="544" spans="1:10" ht="16.5" customHeight="1" thickTop="1" thickBot="1" x14ac:dyDescent="0.3">
      <c r="A544" s="423" t="s">
        <v>138</v>
      </c>
      <c r="B544" s="180"/>
      <c r="C544" s="637" t="s">
        <v>139</v>
      </c>
      <c r="D544" s="636"/>
      <c r="E544" s="181">
        <f>E448+E542+E543+E456</f>
        <v>0</v>
      </c>
      <c r="F544" s="181">
        <f>F448+F542+F543+F456</f>
        <v>0</v>
      </c>
      <c r="G544" s="181">
        <f>G448+G542+G543+G456</f>
        <v>0</v>
      </c>
      <c r="H544" s="181">
        <f>H448+H542+H543+H456</f>
        <v>472864.91150481038</v>
      </c>
      <c r="I544" s="181">
        <f>I448+I542+I543+I456</f>
        <v>0</v>
      </c>
    </row>
    <row r="545" spans="1:9" ht="16.5" thickTop="1" thickBot="1" x14ac:dyDescent="0.3">
      <c r="A545" s="403" t="s">
        <v>140</v>
      </c>
      <c r="B545" s="180"/>
      <c r="C545" s="180"/>
      <c r="D545" s="183"/>
      <c r="E545" s="184">
        <f>E544+E28+E51+E85+E108+E142+E165+E198+E221+E277+E311+E338+E361</f>
        <v>0</v>
      </c>
      <c r="F545" s="184">
        <f>F544+F28+F51+F85+F108+F142+F165+F198+F221+F277+F311+F338+F361</f>
        <v>0</v>
      </c>
      <c r="G545" s="184">
        <f>G544+G28+G51+G85+G108+G142+G165+G198+G221+G277+G311+G338+G361</f>
        <v>0</v>
      </c>
      <c r="H545" s="184">
        <f>H544+H28+H51+H85+H108+H142+H165+H198+H221+H277+H311+H338+H361</f>
        <v>1076903.3515048104</v>
      </c>
      <c r="I545" s="184">
        <f>I544+I28+I51+I85+I108+I142+I165+I198+I221+I277+I311+I338+I361</f>
        <v>0</v>
      </c>
    </row>
    <row r="546" spans="1:9" ht="44.25" thickTop="1" thickBot="1" x14ac:dyDescent="0.25">
      <c r="A546" s="424"/>
      <c r="B546" s="179" t="s">
        <v>381</v>
      </c>
      <c r="C546" s="180"/>
      <c r="D546" s="185" t="s">
        <v>147</v>
      </c>
      <c r="E546" s="186" t="s">
        <v>142</v>
      </c>
      <c r="F546" s="515"/>
      <c r="G546" s="516"/>
      <c r="H546" s="516"/>
      <c r="I546" s="516"/>
    </row>
    <row r="547" spans="1:9" ht="15.75" thickTop="1" x14ac:dyDescent="0.25">
      <c r="A547" s="419" t="s">
        <v>421</v>
      </c>
      <c r="B547" s="161"/>
      <c r="C547" s="102"/>
      <c r="D547" s="51"/>
      <c r="E547" s="130"/>
      <c r="F547" s="130"/>
      <c r="G547" s="130"/>
      <c r="H547" s="130"/>
      <c r="I547" s="130"/>
    </row>
    <row r="548" spans="1:9" x14ac:dyDescent="0.2">
      <c r="A548" s="389"/>
      <c r="B548" s="102" t="s">
        <v>143</v>
      </c>
      <c r="C548" s="102"/>
      <c r="D548" s="51"/>
      <c r="E548" s="510"/>
      <c r="F548" s="510"/>
      <c r="G548" s="510"/>
      <c r="H548" s="510"/>
      <c r="I548" s="510"/>
    </row>
    <row r="549" spans="1:9" x14ac:dyDescent="0.2">
      <c r="A549" s="389"/>
      <c r="B549" s="102" t="s">
        <v>144</v>
      </c>
      <c r="C549" s="102"/>
      <c r="D549" s="51"/>
      <c r="E549" s="510"/>
      <c r="F549" s="510"/>
      <c r="G549" s="510"/>
      <c r="H549" s="510"/>
      <c r="I549" s="510"/>
    </row>
    <row r="550" spans="1:9" ht="15.75" thickBot="1" x14ac:dyDescent="0.3">
      <c r="A550" s="400" t="s">
        <v>145</v>
      </c>
      <c r="B550" s="121"/>
      <c r="C550" s="121"/>
      <c r="D550" s="57"/>
      <c r="E550" s="150">
        <f>SUM(E548:E549)</f>
        <v>0</v>
      </c>
      <c r="F550" s="150">
        <f>SUM(F546:F549)</f>
        <v>0</v>
      </c>
      <c r="G550" s="150">
        <f>SUM(G546:G549)</f>
        <v>0</v>
      </c>
      <c r="H550" s="150">
        <f>SUM(H546:H549)</f>
        <v>0</v>
      </c>
      <c r="I550" s="150">
        <f>SUM(I546:I549)</f>
        <v>0</v>
      </c>
    </row>
    <row r="551" spans="1:9" ht="16.5" thickTop="1" thickBot="1" x14ac:dyDescent="0.3">
      <c r="A551" s="403" t="s">
        <v>146</v>
      </c>
      <c r="B551" s="180"/>
      <c r="C551" s="180"/>
      <c r="D551" s="183"/>
      <c r="E551" s="184">
        <f>E545+E550</f>
        <v>0</v>
      </c>
      <c r="F551" s="184">
        <f>F545+F550</f>
        <v>0</v>
      </c>
      <c r="G551" s="184">
        <f>G545+G550</f>
        <v>0</v>
      </c>
      <c r="H551" s="184">
        <f>H545+H550</f>
        <v>1076903.3515048104</v>
      </c>
      <c r="I551" s="184">
        <f>I545+I550</f>
        <v>0</v>
      </c>
    </row>
    <row r="552" spans="1:9" ht="15.75" thickTop="1" x14ac:dyDescent="0.25">
      <c r="A552" s="144"/>
      <c r="B552" s="146"/>
      <c r="C552" s="146"/>
      <c r="D552" s="58"/>
      <c r="E552" s="196"/>
      <c r="F552" s="196"/>
      <c r="G552" s="196"/>
      <c r="H552" s="196"/>
      <c r="I552" s="196"/>
    </row>
    <row r="553" spans="1:9" ht="15" x14ac:dyDescent="0.25">
      <c r="A553" s="350" t="s">
        <v>549</v>
      </c>
      <c r="B553" s="351"/>
      <c r="C553" s="351"/>
      <c r="D553" s="352" t="s">
        <v>550</v>
      </c>
      <c r="E553" s="356" t="s">
        <v>552</v>
      </c>
      <c r="F553" s="353">
        <f>0.03*F545</f>
        <v>0</v>
      </c>
      <c r="G553" s="353">
        <f>0.03*G545</f>
        <v>0</v>
      </c>
      <c r="H553" s="353">
        <f>0.03*H545</f>
        <v>32307.100545144309</v>
      </c>
      <c r="I553" s="353">
        <f>0.03*I545</f>
        <v>0</v>
      </c>
    </row>
    <row r="554" spans="1:9" ht="15" x14ac:dyDescent="0.25">
      <c r="A554" s="350"/>
      <c r="B554" s="351"/>
      <c r="C554" s="351"/>
      <c r="D554" s="354" t="s">
        <v>551</v>
      </c>
      <c r="E554" s="355">
        <f>'Form 3 Revenues'!D102-'Form 4 Expenses'!E545</f>
        <v>0</v>
      </c>
      <c r="F554" s="355">
        <f>'Form 3 Revenues'!E102-'Form 4 Expenses'!F545</f>
        <v>0</v>
      </c>
      <c r="G554" s="355">
        <f>'Form 3 Revenues'!F102-'Form 4 Expenses'!G545</f>
        <v>0</v>
      </c>
      <c r="H554" s="355">
        <f>'Form 3 Revenues'!G102-'Form 4 Expenses'!H545</f>
        <v>4208.0475910461973</v>
      </c>
      <c r="I554" s="355">
        <f>'Form 3 Revenues'!H102-'Form 4 Expenses'!I545</f>
        <v>0</v>
      </c>
    </row>
    <row r="555" spans="1:9" ht="15" x14ac:dyDescent="0.25">
      <c r="A555" s="144"/>
      <c r="B555" s="88"/>
      <c r="C555" s="88"/>
      <c r="D555" s="58"/>
      <c r="E555" s="196"/>
      <c r="F555" s="196"/>
      <c r="G555" s="196"/>
      <c r="H555" s="196"/>
      <c r="I555" s="196"/>
    </row>
    <row r="556" spans="1:9" ht="15" x14ac:dyDescent="0.25">
      <c r="A556" s="102"/>
      <c r="B556" s="511" t="str">
        <f>'Form 1 Cover'!B21</f>
        <v>Doral Academy of Northern Nevada</v>
      </c>
      <c r="C556" s="474"/>
      <c r="D556" s="43"/>
      <c r="F556" s="58"/>
      <c r="I556" s="473" t="str">
        <f>"Budget Fiscal Year "&amp;TEXT('Form 1 Cover'!$D$138, "mm/dd/yy")</f>
        <v>Budget Fiscal Year 2017-2018</v>
      </c>
    </row>
    <row r="557" spans="1:9" x14ac:dyDescent="0.2">
      <c r="A557" s="88"/>
      <c r="B557" s="88"/>
      <c r="C557" s="88"/>
      <c r="D557" s="58"/>
      <c r="E557" s="107"/>
    </row>
    <row r="558" spans="1:9" x14ac:dyDescent="0.2">
      <c r="A558" s="88"/>
      <c r="B558" s="107" t="s">
        <v>466</v>
      </c>
      <c r="H558" s="30"/>
      <c r="I558" s="30">
        <f>'Form 1 Cover'!$D$147</f>
        <v>42787</v>
      </c>
    </row>
  </sheetData>
  <sheetProtection sheet="1" objects="1" scenarios="1"/>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8" man="1"/>
    <brk id="108" max="8" man="1"/>
    <brk id="166" max="8" man="1"/>
    <brk id="222" max="8" man="1"/>
    <brk id="278" max="8" man="1"/>
    <brk id="311" max="8" man="1"/>
    <brk id="362" max="8" man="1"/>
    <brk id="412" max="8" man="1"/>
    <brk id="457"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WhiteSpace="0" zoomScale="75" zoomScaleNormal="75" zoomScalePageLayoutView="85" workbookViewId="0">
      <selection activeCell="E38" sqref="E38"/>
    </sheetView>
  </sheetViews>
  <sheetFormatPr defaultColWidth="9.140625" defaultRowHeight="14.25" x14ac:dyDescent="0.2"/>
  <cols>
    <col min="1" max="1" width="6" style="218" customWidth="1"/>
    <col min="2" max="2" width="30.28515625" style="38" customWidth="1"/>
    <col min="3" max="6" width="14.7109375" style="135" customWidth="1"/>
    <col min="7" max="9" width="9.140625" style="38"/>
    <col min="10" max="10" width="5.42578125" style="38" customWidth="1"/>
    <col min="11" max="16384" width="9.140625" style="38"/>
  </cols>
  <sheetData>
    <row r="1" spans="1:6" ht="15" x14ac:dyDescent="0.25">
      <c r="A1" s="640" t="str">
        <f>"TENTATIVE BUDGET "&amp;TEXT('Form 1 Cover'!D138, "MM/DD/YY")</f>
        <v>TENTATIVE BUDGET 2017-2018</v>
      </c>
      <c r="B1" s="641"/>
      <c r="C1" s="103" t="s">
        <v>307</v>
      </c>
      <c r="D1" s="103" t="s">
        <v>308</v>
      </c>
      <c r="E1" s="103" t="s">
        <v>309</v>
      </c>
      <c r="F1" s="103"/>
    </row>
    <row r="2" spans="1:6" ht="57.75" customHeight="1" thickBot="1" x14ac:dyDescent="0.25">
      <c r="A2" s="639"/>
      <c r="B2" s="582" t="s">
        <v>706</v>
      </c>
      <c r="C2" s="204" t="s">
        <v>240</v>
      </c>
      <c r="D2" s="204" t="s">
        <v>241</v>
      </c>
      <c r="E2" s="204" t="s">
        <v>516</v>
      </c>
      <c r="F2" s="204" t="s">
        <v>481</v>
      </c>
    </row>
    <row r="3" spans="1:6" ht="18.75" customHeight="1" x14ac:dyDescent="0.25">
      <c r="A3" s="432" t="s">
        <v>474</v>
      </c>
      <c r="B3" s="205"/>
      <c r="C3" s="115"/>
      <c r="D3" s="115"/>
      <c r="E3" s="115"/>
      <c r="F3" s="115"/>
    </row>
    <row r="4" spans="1:6" x14ac:dyDescent="0.2">
      <c r="A4" s="433">
        <v>100</v>
      </c>
      <c r="B4" s="51" t="s">
        <v>242</v>
      </c>
      <c r="C4" s="206">
        <f>'Form 4 Expenses'!G8+'Form 4 Expenses'!G15+'Form 4 Expenses'!G22+'Form 4 Expenses'!G31+'Form 4 Expenses'!G38+'Form 4 Expenses'!G45</f>
        <v>0</v>
      </c>
      <c r="D4" s="207">
        <f>'Form 4 Expenses'!G9+'Form 4 Expenses'!G16+'Form 4 Expenses'!G23+'Form 4 Expenses'!G32+'Form 4 Expenses'!G39+'Form 4 Expenses'!G46</f>
        <v>0</v>
      </c>
      <c r="E4" s="207">
        <f>'Form 4 Expenses'!G28+'Form 4 Expenses'!G51-'Form 5 Exp Summary'!C4-'Form 5 Exp Summary'!D4</f>
        <v>0</v>
      </c>
      <c r="F4" s="129">
        <f>SUM(C4:E4)</f>
        <v>0</v>
      </c>
    </row>
    <row r="5" spans="1:6" x14ac:dyDescent="0.2">
      <c r="A5" s="433">
        <v>200</v>
      </c>
      <c r="B5" s="51" t="s">
        <v>243</v>
      </c>
      <c r="C5" s="208">
        <f>'Form 4 Expenses'!G65+'Form 4 Expenses'!G72+'Form 4 Expenses'!G79+'Form 4 Expenses'!G88+'Form 4 Expenses'!G95+'Form 4 Expenses'!G102+'Form 4 Expenses'!G122+'Form 4 Expenses'!G129+'Form 4 Expenses'!G136</f>
        <v>0</v>
      </c>
      <c r="D5" s="208">
        <f>'Form 4 Expenses'!G66+'Form 4 Expenses'!G73+'Form 4 Expenses'!G80+'Form 4 Expenses'!G89+'Form 4 Expenses'!G96+'Form 4 Expenses'!G103+'Form 4 Expenses'!G123+'Form 4 Expenses'!G130+'Form 4 Expenses'!G137</f>
        <v>0</v>
      </c>
      <c r="E5" s="207">
        <f>'Form 4 Expenses'!G85+'Form 4 Expenses'!G108+'Form 4 Expenses'!G142-'Form 5 Exp Summary'!C5-'Form 5 Exp Summary'!D5</f>
        <v>0</v>
      </c>
      <c r="F5" s="129">
        <f t="shared" ref="F5:F11" si="0">SUM(C5:E5)</f>
        <v>0</v>
      </c>
    </row>
    <row r="6" spans="1:6" x14ac:dyDescent="0.2">
      <c r="A6" s="433">
        <v>300</v>
      </c>
      <c r="B6" s="51" t="s">
        <v>244</v>
      </c>
      <c r="C6" s="208">
        <f>'Form 4 Expenses'!G145+'Form 4 Expenses'!G152+'Form 4 Expenses'!G159+'Form 4 Expenses'!G178+'Form 4 Expenses'!G185+'Form 4 Expenses'!G192</f>
        <v>0</v>
      </c>
      <c r="D6" s="208">
        <f>'Form 4 Expenses'!G146+'Form 4 Expenses'!G153+'Form 4 Expenses'!G160+'Form 4 Expenses'!G179+'Form 4 Expenses'!G186+'Form 4 Expenses'!G193</f>
        <v>0</v>
      </c>
      <c r="E6" s="207">
        <f>'Form 4 Expenses'!G165+'Form 4 Expenses'!G198-'Form 5 Exp Summary'!C6-'Form 5 Exp Summary'!D6</f>
        <v>0</v>
      </c>
      <c r="F6" s="129">
        <f t="shared" si="0"/>
        <v>0</v>
      </c>
    </row>
    <row r="7" spans="1:6" x14ac:dyDescent="0.2">
      <c r="A7" s="433">
        <v>400</v>
      </c>
      <c r="B7" s="51" t="s">
        <v>245</v>
      </c>
      <c r="C7" s="208">
        <f>'Form 4 Expenses'!G201+'Form 4 Expenses'!G208+'Form 4 Expenses'!G215+'Form 4 Expenses'!G257+'Form 4 Expenses'!G264+'Form 4 Expenses'!G271+'Form 4 Expenses'!G291+'Form 4 Expenses'!G298+'Form 4 Expenses'!G305</f>
        <v>0</v>
      </c>
      <c r="D7" s="208">
        <f>'Form 4 Expenses'!G202+'Form 4 Expenses'!G209+'Form 4 Expenses'!G216+'Form 4 Expenses'!G258+'Form 4 Expenses'!G265+'Form 4 Expenses'!G272+'Form 4 Expenses'!G292+'Form 4 Expenses'!G299+'Form 4 Expenses'!G306</f>
        <v>0</v>
      </c>
      <c r="E7" s="207">
        <f>'Form 4 Expenses'!G221+'Form 4 Expenses'!G277+'Form 4 Expenses'!G311-'Form 5 Exp Summary'!C7-'Form 5 Exp Summary'!D7</f>
        <v>0</v>
      </c>
      <c r="F7" s="129">
        <f t="shared" si="0"/>
        <v>0</v>
      </c>
    </row>
    <row r="8" spans="1:6" x14ac:dyDescent="0.2">
      <c r="A8" s="433">
        <v>500</v>
      </c>
      <c r="B8" s="51" t="s">
        <v>246</v>
      </c>
      <c r="C8" s="209"/>
      <c r="D8" s="209"/>
      <c r="E8" s="210"/>
      <c r="F8" s="129">
        <f t="shared" si="0"/>
        <v>0</v>
      </c>
    </row>
    <row r="9" spans="1:6" x14ac:dyDescent="0.2">
      <c r="A9" s="433">
        <v>600</v>
      </c>
      <c r="B9" s="51" t="s">
        <v>199</v>
      </c>
      <c r="C9" s="209"/>
      <c r="D9" s="209"/>
      <c r="E9" s="210"/>
      <c r="F9" s="129">
        <f t="shared" si="0"/>
        <v>0</v>
      </c>
    </row>
    <row r="10" spans="1:6" x14ac:dyDescent="0.2">
      <c r="A10" s="433">
        <v>800</v>
      </c>
      <c r="B10" s="51" t="s">
        <v>247</v>
      </c>
      <c r="C10" s="208">
        <f>'Form 4 Expenses'!G318+'Form 4 Expenses'!G325+'Form 4 Expenses'!G332</f>
        <v>0</v>
      </c>
      <c r="D10" s="208">
        <f>'Form 4 Expenses'!G319+'Form 4 Expenses'!G326+'Form 4 Expenses'!G333</f>
        <v>0</v>
      </c>
      <c r="E10" s="207">
        <f>'Form 4 Expenses'!G338-'Form 5 Exp Summary'!C10-'Form 5 Exp Summary'!D10</f>
        <v>0</v>
      </c>
      <c r="F10" s="129">
        <f t="shared" si="0"/>
        <v>0</v>
      </c>
    </row>
    <row r="11" spans="1:6" x14ac:dyDescent="0.2">
      <c r="A11" s="433">
        <v>900</v>
      </c>
      <c r="B11" s="51" t="s">
        <v>476</v>
      </c>
      <c r="C11" s="208">
        <f>'Form 4 Expenses'!G341+'Form 4 Expenses'!G348+'Form 4 Expenses'!G355</f>
        <v>0</v>
      </c>
      <c r="D11" s="208">
        <f>'Form 4 Expenses'!G342+'Form 4 Expenses'!G349+'Form 4 Expenses'!G356</f>
        <v>0</v>
      </c>
      <c r="E11" s="207">
        <f>'Form 4 Expenses'!G361-'Form 5 Exp Summary'!C11-'Form 5 Exp Summary'!D11</f>
        <v>0</v>
      </c>
      <c r="F11" s="129">
        <f t="shared" si="0"/>
        <v>0</v>
      </c>
    </row>
    <row r="12" spans="1:6" x14ac:dyDescent="0.2">
      <c r="A12" s="433" t="s">
        <v>475</v>
      </c>
      <c r="B12" s="51"/>
      <c r="C12" s="208">
        <f>SUM(C4:C11)</f>
        <v>0</v>
      </c>
      <c r="D12" s="208">
        <f>SUM(D4:D11)</f>
        <v>0</v>
      </c>
      <c r="E12" s="208">
        <f>SUM(E4:E11)</f>
        <v>0</v>
      </c>
      <c r="F12" s="206">
        <f>SUM(F4:F11)</f>
        <v>0</v>
      </c>
    </row>
    <row r="13" spans="1:6" x14ac:dyDescent="0.2">
      <c r="A13" s="433"/>
      <c r="B13" s="211"/>
      <c r="C13" s="212"/>
      <c r="D13" s="212"/>
      <c r="E13" s="212"/>
      <c r="F13" s="434"/>
    </row>
    <row r="14" spans="1:6" x14ac:dyDescent="0.2">
      <c r="A14" s="435" t="s">
        <v>301</v>
      </c>
      <c r="B14" s="51" t="s">
        <v>248</v>
      </c>
      <c r="C14" s="213"/>
      <c r="D14" s="213"/>
      <c r="E14" s="213"/>
      <c r="F14" s="130"/>
    </row>
    <row r="15" spans="1:6" x14ac:dyDescent="0.2">
      <c r="A15" s="433">
        <v>2000</v>
      </c>
      <c r="B15" s="51" t="s">
        <v>300</v>
      </c>
      <c r="C15" s="208">
        <f>'Form 4 Expenses'!G373+'Form 4 Expenses'!G381+'Form 4 Expenses'!G389+'Form 4 Expenses'!G397+'Form 4 Expenses'!G405+'Form 4 Expenses'!G425+'Form 4 Expenses'!G433+'Form 4 Expenses'!G441</f>
        <v>0</v>
      </c>
      <c r="D15" s="208">
        <f>'Form 4 Expenses'!G374+'Form 4 Expenses'!G382+'Form 4 Expenses'!G390+'Form 4 Expenses'!G398+'Form 4 Expenses'!G406+'Form 4 Expenses'!G426+'Form 4 Expenses'!G434+'Form 4 Expenses'!G442</f>
        <v>0</v>
      </c>
      <c r="E15" s="208">
        <f>'Form 4 Expenses'!G448-'Form 5 Exp Summary'!C15-'Form 5 Exp Summary'!D15</f>
        <v>0</v>
      </c>
      <c r="F15" s="129">
        <f>SUM(C15:E15)</f>
        <v>0</v>
      </c>
    </row>
    <row r="16" spans="1:6" x14ac:dyDescent="0.2">
      <c r="A16" s="433">
        <v>3100</v>
      </c>
      <c r="B16" s="51" t="s">
        <v>252</v>
      </c>
      <c r="C16" s="208">
        <f>'Form 4 Expenses'!G450</f>
        <v>0</v>
      </c>
      <c r="D16" s="208">
        <f>'Form 4 Expenses'!G451</f>
        <v>0</v>
      </c>
      <c r="E16" s="208">
        <f>'Form 4 Expenses'!G456-C16-D16</f>
        <v>0</v>
      </c>
      <c r="F16" s="129">
        <f>SUM(C16:E16)</f>
        <v>0</v>
      </c>
    </row>
    <row r="17" spans="1:6" ht="28.5" x14ac:dyDescent="0.2">
      <c r="A17" s="436">
        <v>4000</v>
      </c>
      <c r="B17" s="105" t="s">
        <v>249</v>
      </c>
      <c r="C17" s="209"/>
      <c r="D17" s="209"/>
      <c r="E17" s="208">
        <f>'Form 4 Expenses'!G542</f>
        <v>0</v>
      </c>
      <c r="F17" s="129">
        <f>SUM(C17:E17)</f>
        <v>0</v>
      </c>
    </row>
    <row r="18" spans="1:6" x14ac:dyDescent="0.2">
      <c r="A18" s="433">
        <v>5000</v>
      </c>
      <c r="B18" s="51" t="s">
        <v>254</v>
      </c>
      <c r="C18" s="209"/>
      <c r="D18" s="209"/>
      <c r="E18" s="208">
        <f>'Form 4 Expenses'!G543</f>
        <v>0</v>
      </c>
      <c r="F18" s="129">
        <f>SUM(C18:E18)</f>
        <v>0</v>
      </c>
    </row>
    <row r="19" spans="1:6" x14ac:dyDescent="0.2">
      <c r="A19" s="433">
        <v>6300</v>
      </c>
      <c r="B19" s="51" t="s">
        <v>250</v>
      </c>
      <c r="C19" s="209"/>
      <c r="D19" s="209"/>
      <c r="E19" s="209"/>
      <c r="F19" s="208">
        <f>'Form 4 Expenses'!G546</f>
        <v>0</v>
      </c>
    </row>
    <row r="20" spans="1:6" ht="18" customHeight="1" x14ac:dyDescent="0.2">
      <c r="A20" s="433">
        <v>8000</v>
      </c>
      <c r="B20" s="214" t="s">
        <v>251</v>
      </c>
      <c r="C20" s="209"/>
      <c r="D20" s="209"/>
      <c r="E20" s="209"/>
      <c r="F20" s="208">
        <f>'Form 4 Expenses'!G548+'Form 4 Expenses'!G549</f>
        <v>0</v>
      </c>
    </row>
    <row r="21" spans="1:6" ht="20.25" customHeight="1" thickBot="1" x14ac:dyDescent="0.3">
      <c r="A21" s="437" t="s">
        <v>477</v>
      </c>
      <c r="B21" s="215"/>
      <c r="C21" s="216">
        <f>SUM(C15:C20)</f>
        <v>0</v>
      </c>
      <c r="D21" s="216">
        <f>SUM(D15:D20)</f>
        <v>0</v>
      </c>
      <c r="E21" s="216">
        <f>SUM(E15:E20)</f>
        <v>0</v>
      </c>
      <c r="F21" s="216">
        <f>SUM(F15:F20)</f>
        <v>0</v>
      </c>
    </row>
    <row r="22" spans="1:6" ht="18.75" customHeight="1" thickBot="1" x14ac:dyDescent="0.3">
      <c r="A22" s="442" t="s">
        <v>518</v>
      </c>
      <c r="B22" s="443"/>
      <c r="C22" s="217">
        <f>C12+C21</f>
        <v>0</v>
      </c>
      <c r="D22" s="217">
        <f>D12+D21</f>
        <v>0</v>
      </c>
      <c r="E22" s="217">
        <f>E12+E21</f>
        <v>0</v>
      </c>
      <c r="F22" s="217">
        <f>F12+F21</f>
        <v>0</v>
      </c>
    </row>
    <row r="23" spans="1:6" x14ac:dyDescent="0.2">
      <c r="A23" s="444"/>
      <c r="B23" s="84"/>
      <c r="C23" s="154"/>
      <c r="D23" s="154"/>
      <c r="E23" s="154"/>
      <c r="F23" s="153"/>
    </row>
    <row r="24" spans="1:6" ht="15" x14ac:dyDescent="0.25">
      <c r="A24" s="642" t="str">
        <f>"FINAL BUDGET "&amp;TEXT('Form 1 Cover'!D138, "MM/DD/YY")</f>
        <v>FINAL BUDGET 2017-2018</v>
      </c>
      <c r="B24" s="643"/>
      <c r="C24" s="375" t="s">
        <v>307</v>
      </c>
      <c r="D24" s="103" t="s">
        <v>308</v>
      </c>
      <c r="E24" s="103" t="s">
        <v>309</v>
      </c>
      <c r="F24" s="103"/>
    </row>
    <row r="25" spans="1:6" ht="57.75" customHeight="1" thickBot="1" x14ac:dyDescent="0.25">
      <c r="B25" s="582" t="s">
        <v>706</v>
      </c>
      <c r="C25" s="204" t="s">
        <v>240</v>
      </c>
      <c r="D25" s="204" t="s">
        <v>241</v>
      </c>
      <c r="E25" s="204" t="s">
        <v>516</v>
      </c>
      <c r="F25" s="204" t="s">
        <v>481</v>
      </c>
    </row>
    <row r="26" spans="1:6" ht="15" x14ac:dyDescent="0.25">
      <c r="A26" s="432" t="s">
        <v>474</v>
      </c>
      <c r="B26" s="205"/>
      <c r="C26" s="115"/>
      <c r="D26" s="115"/>
      <c r="E26" s="115"/>
      <c r="F26" s="115"/>
    </row>
    <row r="27" spans="1:6" x14ac:dyDescent="0.2">
      <c r="A27" s="433">
        <v>100</v>
      </c>
      <c r="B27" s="51" t="s">
        <v>242</v>
      </c>
      <c r="C27" s="219">
        <f>'Form 4 Expenses'!H8+'Form 4 Expenses'!H15+'Form 4 Expenses'!H22+'Form 4 Expenses'!H31+'Form 4 Expenses'!H38+'Form 4 Expenses'!H45</f>
        <v>325000</v>
      </c>
      <c r="D27" s="219">
        <f>'Form 4 Expenses'!H9+'Form 4 Expenses'!H16+'Form 4 Expenses'!H23+'Form 4 Expenses'!H32+'Form 4 Expenses'!H39+'Form 4 Expenses'!H46</f>
        <v>143000</v>
      </c>
      <c r="E27" s="220">
        <f>'Form 4 Expenses'!H28+'Form 4 Expenses'!H51-'Form 5 Exp Summary'!C27-'Form 5 Exp Summary'!D27</f>
        <v>39776</v>
      </c>
      <c r="F27" s="438">
        <f>SUM(C27:E27)</f>
        <v>507776</v>
      </c>
    </row>
    <row r="28" spans="1:6" x14ac:dyDescent="0.2">
      <c r="A28" s="433">
        <v>200</v>
      </c>
      <c r="B28" s="51" t="s">
        <v>243</v>
      </c>
      <c r="C28" s="221">
        <f>'Form 4 Expenses'!H65+'Form 4 Expenses'!H72+'Form 4 Expenses'!H79+'Form 4 Expenses'!H88+'Form 4 Expenses'!H95+'Form 4 Expenses'!H102+'Form 4 Expenses'!H122+'Form 4 Expenses'!H129+'Form 4 Expenses'!H136</f>
        <v>41501</v>
      </c>
      <c r="D28" s="221">
        <f>'Form 4 Expenses'!H66+'Form 4 Expenses'!H73+'Form 4 Expenses'!H80+'Form 4 Expenses'!H89+'Form 4 Expenses'!H96+'Form 4 Expenses'!H103+'Form 4 Expenses'!H123+'Form 4 Expenses'!H130+'Form 4 Expenses'!H137</f>
        <v>18260.439999999999</v>
      </c>
      <c r="E28" s="221">
        <f>'Form 4 Expenses'!H85+'Form 4 Expenses'!H108+'Form 4 Expenses'!H142-'Form 5 Exp Summary'!C28-'Form 5 Exp Summary'!D28</f>
        <v>36501</v>
      </c>
      <c r="F28" s="438">
        <f t="shared" ref="F28:F34" si="1">SUM(C28:E28)</f>
        <v>96262.44</v>
      </c>
    </row>
    <row r="29" spans="1:6" x14ac:dyDescent="0.2">
      <c r="A29" s="433">
        <v>300</v>
      </c>
      <c r="B29" s="51" t="s">
        <v>244</v>
      </c>
      <c r="C29" s="221">
        <f>'Form 4 Expenses'!H145+'Form 4 Expenses'!H152+'Form 4 Expenses'!H159+'Form 4 Expenses'!H178+'Form 4 Expenses'!H185+'Form 4 Expenses'!H192</f>
        <v>0</v>
      </c>
      <c r="D29" s="221">
        <f>'Form 4 Expenses'!H146+'Form 4 Expenses'!H153+'Form 4 Expenses'!H160+'Form 4 Expenses'!H179+'Form 4 Expenses'!H186+'Form 4 Expenses'!H193</f>
        <v>0</v>
      </c>
      <c r="E29" s="221">
        <f>'Form 4 Expenses'!H165+'Form 4 Expenses'!H198-'Form 5 Exp Summary'!C29-'Form 5 Exp Summary'!D29</f>
        <v>0</v>
      </c>
      <c r="F29" s="438">
        <f t="shared" si="1"/>
        <v>0</v>
      </c>
    </row>
    <row r="30" spans="1:6" x14ac:dyDescent="0.2">
      <c r="A30" s="433">
        <v>400</v>
      </c>
      <c r="B30" s="51" t="s">
        <v>245</v>
      </c>
      <c r="C30" s="221">
        <f>'Form 4 Expenses'!H201+'Form 4 Expenses'!H208+'Form 4 Expenses'!H215+'Form 4 Expenses'!H257+'Form 4 Expenses'!H264+'Form 4 Expenses'!H271+'Form 4 Expenses'!H291+'Form 4 Expenses'!H298+'Form 4 Expenses'!H305</f>
        <v>0</v>
      </c>
      <c r="D30" s="221">
        <f>'Form 4 Expenses'!H202+'Form 4 Expenses'!H209+'Form 4 Expenses'!H216+'Form 4 Expenses'!H258+'Form 4 Expenses'!H265+'Form 4 Expenses'!H272+'Form 4 Expenses'!H292+'Form 4 Expenses'!H299+'Form 4 Expenses'!H306</f>
        <v>0</v>
      </c>
      <c r="E30" s="221">
        <f>'Form 4 Expenses'!H221+'Form 4 Expenses'!H277+'Form 4 Expenses'!H311-'Form 5 Exp Summary'!C30-'Form 5 Exp Summary'!D30</f>
        <v>0</v>
      </c>
      <c r="F30" s="438">
        <f t="shared" si="1"/>
        <v>0</v>
      </c>
    </row>
    <row r="31" spans="1:6" x14ac:dyDescent="0.2">
      <c r="A31" s="433">
        <v>500</v>
      </c>
      <c r="B31" s="51" t="s">
        <v>246</v>
      </c>
      <c r="C31" s="222">
        <v>0</v>
      </c>
      <c r="D31" s="222">
        <v>0</v>
      </c>
      <c r="E31" s="222">
        <v>0</v>
      </c>
      <c r="F31" s="438">
        <f t="shared" si="1"/>
        <v>0</v>
      </c>
    </row>
    <row r="32" spans="1:6" x14ac:dyDescent="0.2">
      <c r="A32" s="433">
        <v>600</v>
      </c>
      <c r="B32" s="51" t="s">
        <v>199</v>
      </c>
      <c r="C32" s="222">
        <v>0</v>
      </c>
      <c r="D32" s="222">
        <v>0</v>
      </c>
      <c r="E32" s="222">
        <v>0</v>
      </c>
      <c r="F32" s="438">
        <f t="shared" si="1"/>
        <v>0</v>
      </c>
    </row>
    <row r="33" spans="1:6" x14ac:dyDescent="0.2">
      <c r="A33" s="433">
        <v>800</v>
      </c>
      <c r="B33" s="51" t="s">
        <v>247</v>
      </c>
      <c r="C33" s="221">
        <f>'Form 4 Expenses'!H318+'Form 4 Expenses'!H325+'Form 4 Expenses'!H332</f>
        <v>0</v>
      </c>
      <c r="D33" s="221">
        <f>'Form 4 Expenses'!H319+'Form 4 Expenses'!H326+'Form 4 Expenses'!H333</f>
        <v>0</v>
      </c>
      <c r="E33" s="221">
        <f>'Form 4 Expenses'!H338-'Form 5 Exp Summary'!C33-'Form 5 Exp Summary'!D33</f>
        <v>0</v>
      </c>
      <c r="F33" s="438">
        <f t="shared" si="1"/>
        <v>0</v>
      </c>
    </row>
    <row r="34" spans="1:6" x14ac:dyDescent="0.2">
      <c r="A34" s="433">
        <v>900</v>
      </c>
      <c r="B34" s="51" t="s">
        <v>476</v>
      </c>
      <c r="C34" s="223">
        <f>'Form 4 Expenses'!H341+'Form 4 Expenses'!H348+'Form 4 Expenses'!H355</f>
        <v>0</v>
      </c>
      <c r="D34" s="221">
        <f>'Form 4 Expenses'!H342+'Form 4 Expenses'!H349+'Form 4 Expenses'!H356</f>
        <v>0</v>
      </c>
      <c r="E34" s="221">
        <f>'Form 4 Expenses'!H361-'Form 5 Exp Summary'!C34-'Form 5 Exp Summary'!D34</f>
        <v>0</v>
      </c>
      <c r="F34" s="438">
        <f t="shared" si="1"/>
        <v>0</v>
      </c>
    </row>
    <row r="35" spans="1:6" x14ac:dyDescent="0.2">
      <c r="A35" s="433" t="s">
        <v>475</v>
      </c>
      <c r="B35" s="51"/>
      <c r="C35" s="208">
        <f>SUM(C27:C34)</f>
        <v>366501</v>
      </c>
      <c r="D35" s="208">
        <f>SUM(D27:D34)</f>
        <v>161260.44</v>
      </c>
      <c r="E35" s="208">
        <f>SUM(E27:E34)</f>
        <v>76277</v>
      </c>
      <c r="F35" s="206">
        <f>SUM(F27:F34)</f>
        <v>604038.43999999994</v>
      </c>
    </row>
    <row r="36" spans="1:6" x14ac:dyDescent="0.2">
      <c r="A36" s="433"/>
      <c r="B36" s="211"/>
      <c r="C36" s="212"/>
      <c r="D36" s="212"/>
      <c r="E36" s="212"/>
      <c r="F36" s="434"/>
    </row>
    <row r="37" spans="1:6" x14ac:dyDescent="0.2">
      <c r="A37" s="435" t="s">
        <v>301</v>
      </c>
      <c r="B37" s="51" t="s">
        <v>248</v>
      </c>
      <c r="C37" s="213"/>
      <c r="D37" s="213"/>
      <c r="E37" s="213"/>
      <c r="F37" s="130"/>
    </row>
    <row r="38" spans="1:6" x14ac:dyDescent="0.2">
      <c r="A38" s="433">
        <v>2000</v>
      </c>
      <c r="B38" s="51" t="s">
        <v>300</v>
      </c>
      <c r="C38" s="208">
        <f>'Form 4 Expenses'!H373+'Form 4 Expenses'!H381+'Form 4 Expenses'!H389+'Form 4 Expenses'!H397+'Form 4 Expenses'!H405+'Form 4 Expenses'!H425+'Form 4 Expenses'!H433+'Form 4 Expenses'!H441</f>
        <v>188162</v>
      </c>
      <c r="D38" s="208">
        <f>'Form 4 Expenses'!H374+'Form 4 Expenses'!H382+'Form 4 Expenses'!H390+'Form 4 Expenses'!H398+'Form 4 Expenses'!H406+'Form 4 Expenses'!H426+'Form 4 Expenses'!H434+'Form 4 Expenses'!H442</f>
        <v>75434.040000000008</v>
      </c>
      <c r="E38" s="208">
        <f>'Form 4 Expenses'!H448-'Form 5 Exp Summary'!C38-'Form 5 Exp Summary'!D38</f>
        <v>101834.87150481038</v>
      </c>
      <c r="F38" s="129">
        <f>SUM(C38:E38)</f>
        <v>365430.91150481044</v>
      </c>
    </row>
    <row r="39" spans="1:6" x14ac:dyDescent="0.2">
      <c r="A39" s="433">
        <v>3100</v>
      </c>
      <c r="B39" s="51" t="s">
        <v>252</v>
      </c>
      <c r="C39" s="208">
        <f>'Form 4 Expenses'!H450</f>
        <v>0</v>
      </c>
      <c r="D39" s="208">
        <f>'Form 4 Expenses'!H451</f>
        <v>0</v>
      </c>
      <c r="E39" s="208">
        <f>'Form 4 Expenses'!H456-'Form 5 Exp Summary'!C39-'Form 5 Exp Summary'!D39</f>
        <v>750</v>
      </c>
      <c r="F39" s="129">
        <f>SUM(C39:E39)</f>
        <v>750</v>
      </c>
    </row>
    <row r="40" spans="1:6" ht="28.5" x14ac:dyDescent="0.2">
      <c r="A40" s="436">
        <v>4000</v>
      </c>
      <c r="B40" s="105" t="s">
        <v>249</v>
      </c>
      <c r="C40" s="209"/>
      <c r="D40" s="209"/>
      <c r="E40" s="208">
        <f>'Form 4 Expenses'!H542</f>
        <v>5000</v>
      </c>
      <c r="F40" s="129">
        <f>SUM(C40:E40)</f>
        <v>5000</v>
      </c>
    </row>
    <row r="41" spans="1:6" x14ac:dyDescent="0.2">
      <c r="A41" s="433">
        <v>5000</v>
      </c>
      <c r="B41" s="51" t="s">
        <v>254</v>
      </c>
      <c r="C41" s="209"/>
      <c r="D41" s="209"/>
      <c r="E41" s="208">
        <f>'Form 4 Expenses'!H543</f>
        <v>101684</v>
      </c>
      <c r="F41" s="129">
        <f>SUM(C41:E41)</f>
        <v>101684</v>
      </c>
    </row>
    <row r="42" spans="1:6" x14ac:dyDescent="0.2">
      <c r="A42" s="433">
        <v>6300</v>
      </c>
      <c r="B42" s="51" t="s">
        <v>250</v>
      </c>
      <c r="C42" s="209"/>
      <c r="D42" s="209"/>
      <c r="E42" s="209"/>
      <c r="F42" s="208">
        <f>'Form 4 Expenses'!H546</f>
        <v>0</v>
      </c>
    </row>
    <row r="43" spans="1:6" ht="19.5" customHeight="1" x14ac:dyDescent="0.2">
      <c r="A43" s="433">
        <v>8000</v>
      </c>
      <c r="B43" s="214" t="s">
        <v>251</v>
      </c>
      <c r="C43" s="209"/>
      <c r="D43" s="209"/>
      <c r="E43" s="209"/>
      <c r="F43" s="208">
        <f>'Form 4 Expenses'!H548+'Form 4 Expenses'!H549</f>
        <v>0</v>
      </c>
    </row>
    <row r="44" spans="1:6" ht="15.75" thickBot="1" x14ac:dyDescent="0.3">
      <c r="A44" s="437" t="s">
        <v>477</v>
      </c>
      <c r="B44" s="215"/>
      <c r="C44" s="216">
        <f>SUM(C38:C43)</f>
        <v>188162</v>
      </c>
      <c r="D44" s="216">
        <f>SUM(D38:D43)</f>
        <v>75434.040000000008</v>
      </c>
      <c r="E44" s="216">
        <f>SUM(E38:E43)</f>
        <v>209268.87150481038</v>
      </c>
      <c r="F44" s="216">
        <f>SUM(F38:F43)</f>
        <v>472864.91150481044</v>
      </c>
    </row>
    <row r="45" spans="1:6" ht="15.75" thickBot="1" x14ac:dyDescent="0.3">
      <c r="A45" s="439" t="s">
        <v>517</v>
      </c>
      <c r="B45" s="440"/>
      <c r="C45" s="441">
        <f>C35+C44</f>
        <v>554663</v>
      </c>
      <c r="D45" s="441">
        <f>D35+D44</f>
        <v>236694.48</v>
      </c>
      <c r="E45" s="441">
        <f>E35+E44</f>
        <v>285545.87150481041</v>
      </c>
      <c r="F45" s="441">
        <f>F35+F44</f>
        <v>1076903.3515048104</v>
      </c>
    </row>
    <row r="46" spans="1:6" ht="12.75" customHeight="1" thickTop="1" x14ac:dyDescent="0.25">
      <c r="A46" s="445"/>
      <c r="B46" s="58"/>
      <c r="C46" s="154"/>
      <c r="D46" s="154"/>
      <c r="E46" s="154"/>
      <c r="F46" s="154"/>
    </row>
    <row r="47" spans="1:6" x14ac:dyDescent="0.2">
      <c r="A47" s="88"/>
      <c r="B47" s="122" t="str">
        <f>'Form 1 Cover'!B21</f>
        <v>Doral Academy of Northern Nevada</v>
      </c>
      <c r="C47" s="38"/>
      <c r="D47" s="58"/>
      <c r="E47" s="3" t="str">
        <f>"Budget Fiscal Year "&amp;TEXT('Form 1 Cover'!$D$138, "mm/dd/yy")</f>
        <v>Budget Fiscal Year 2017-2018</v>
      </c>
      <c r="F47" s="38"/>
    </row>
    <row r="48" spans="1:6" x14ac:dyDescent="0.2">
      <c r="A48" s="88"/>
      <c r="B48" s="88"/>
      <c r="C48" s="107"/>
      <c r="D48" s="38"/>
      <c r="E48" s="38"/>
      <c r="F48" s="38"/>
    </row>
    <row r="49" spans="1:6" x14ac:dyDescent="0.2">
      <c r="A49" s="88"/>
      <c r="B49" s="107" t="s">
        <v>519</v>
      </c>
      <c r="C49" s="38" t="s">
        <v>520</v>
      </c>
      <c r="D49" s="38"/>
      <c r="E49" s="38"/>
      <c r="F49" s="2">
        <f>'Form 1 Cover'!$D$147</f>
        <v>42787</v>
      </c>
    </row>
    <row r="50" spans="1:6" x14ac:dyDescent="0.2">
      <c r="A50" s="88"/>
      <c r="B50" s="107"/>
      <c r="C50" s="38"/>
      <c r="D50" s="38"/>
      <c r="E50" s="38"/>
      <c r="F50" s="2"/>
    </row>
    <row r="51" spans="1:6" ht="15" x14ac:dyDescent="0.25">
      <c r="A51" s="640" t="str">
        <f>"FINAL AMENDED BUDGET "&amp;TEXT('Form 1 Cover'!G131, "MM/DD/YY")</f>
        <v>FINAL AMENDED BUDGET - Estimated</v>
      </c>
      <c r="B51" s="641"/>
      <c r="C51" s="375" t="s">
        <v>307</v>
      </c>
      <c r="D51" s="103" t="s">
        <v>308</v>
      </c>
      <c r="E51" s="103" t="s">
        <v>309</v>
      </c>
      <c r="F51" s="103"/>
    </row>
    <row r="52" spans="1:6" ht="57" customHeight="1" thickBot="1" x14ac:dyDescent="0.25">
      <c r="A52" s="638"/>
      <c r="B52" s="582" t="s">
        <v>706</v>
      </c>
      <c r="C52" s="478" t="s">
        <v>240</v>
      </c>
      <c r="D52" s="478" t="s">
        <v>241</v>
      </c>
      <c r="E52" s="478" t="s">
        <v>516</v>
      </c>
      <c r="F52" s="478" t="s">
        <v>481</v>
      </c>
    </row>
    <row r="53" spans="1:6" ht="15" x14ac:dyDescent="0.25">
      <c r="A53" s="477" t="s">
        <v>474</v>
      </c>
      <c r="B53" s="51"/>
      <c r="C53" s="115"/>
      <c r="D53" s="115"/>
      <c r="E53" s="115"/>
      <c r="F53" s="115"/>
    </row>
    <row r="54" spans="1:6" x14ac:dyDescent="0.2">
      <c r="A54" s="433">
        <v>100</v>
      </c>
      <c r="B54" s="51" t="s">
        <v>242</v>
      </c>
      <c r="C54" s="219">
        <f>'Form 4 Expenses'!I8+'Form 4 Expenses'!I15+'Form 4 Expenses'!I22+'Form 4 Expenses'!I31+'Form 4 Expenses'!I38+'Form 4 Expenses'!I45</f>
        <v>0</v>
      </c>
      <c r="D54" s="219">
        <f>'Form 4 Expenses'!I9+'Form 4 Expenses'!I16+'Form 4 Expenses'!I23+'Form 4 Expenses'!I32+'Form 4 Expenses'!I39+'Form 4 Expenses'!I46</f>
        <v>0</v>
      </c>
      <c r="E54" s="220">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438">
        <f>SUM(C54:E54)</f>
        <v>0</v>
      </c>
    </row>
    <row r="55" spans="1:6" x14ac:dyDescent="0.2">
      <c r="A55" s="433">
        <v>200</v>
      </c>
      <c r="B55" s="51" t="s">
        <v>243</v>
      </c>
      <c r="C55" s="221">
        <f>'Form 4 Expenses'!I65+'Form 4 Expenses'!I72+'Form 4 Expenses'!I79+'Form 4 Expenses'!I88+'Form 4 Expenses'!I95+'Form 4 Expenses'!I102+'Form 4 Expenses'!I122+'Form 4 Expenses'!I129+'Form 4 Expenses'!I136</f>
        <v>0</v>
      </c>
      <c r="D55" s="221">
        <f>'Form 4 Expenses'!I66+'Form 4 Expenses'!I73+'Form 4 Expenses'!I80+'Form 4 Expenses'!I89+'Form 4 Expenses'!I96+'Form 4 Expenses'!I103+'Form 4 Expenses'!I123+'Form 4 Expenses'!I130+'Form 4 Expenses'!I137</f>
        <v>0</v>
      </c>
      <c r="E55" s="221">
        <f>'Form 4 Expenses'!I67+'Form 4 Expenses'!I68+'Form 4 Expenses'!I69+'Form 4 Expenses'!I70+'Form 4 Expenses'!I74+'Form 4 Expenses'!I75+'Form 4 Expenses'!I76+'Form 4 Expenses'!I77+'Form 4 Expenses'!I81+'Form 4 Expenses'!I82+'Form 4 Expenses'!I83+'Form 4 Expenses'!I84+'Form 4 Expenses'!I90+'Form 4 Expenses'!I91+'Form 4 Expenses'!I92+'Form 4 Expenses'!I93+'Form 4 Expenses'!I97+'Form 4 Expenses'!I98+'Form 4 Expenses'!I99+'Form 4 Expenses'!I100+'Form 4 Expenses'!I104+'Form 4 Expenses'!I105+'Form 4 Expenses'!I106+'Form 4 Expenses'!I107+'Form 4 Expenses'!I124+'Form 4 Expenses'!I125+'Form 4 Expenses'!I126+'Form 4 Expenses'!I127+'Form 4 Expenses'!I131+'Form 4 Expenses'!I132+'Form 4 Expenses'!I133+'Form 4 Expenses'!I134+'Form 4 Expenses'!I138+'Form 4 Expenses'!I139+'Form 4 Expenses'!I140+'Form 4 Expenses'!I141</f>
        <v>0</v>
      </c>
      <c r="F55" s="438">
        <f t="shared" ref="F55:F61" si="2">SUM(C55:E55)</f>
        <v>0</v>
      </c>
    </row>
    <row r="56" spans="1:6" x14ac:dyDescent="0.2">
      <c r="A56" s="433">
        <v>300</v>
      </c>
      <c r="B56" s="51" t="s">
        <v>244</v>
      </c>
      <c r="C56" s="221">
        <f>'Form 4 Expenses'!I145+'Form 4 Expenses'!I152+'Form 4 Expenses'!I159+'Form 4 Expenses'!I178+'Form 4 Expenses'!I185+'Form 4 Expenses'!I192</f>
        <v>0</v>
      </c>
      <c r="D56" s="221">
        <f>'Form 4 Expenses'!I146+'Form 4 Expenses'!I153+'Form 4 Expenses'!I160+'Form 4 Expenses'!I179+'Form 4 Expenses'!I186+'Form 4 Expenses'!I193</f>
        <v>0</v>
      </c>
      <c r="E56" s="221">
        <f>'Form 4 Expenses'!I147+'Form 4 Expenses'!I148+'Form 4 Expenses'!I149+'Form 4 Expenses'!I150+'Form 4 Expenses'!I154+'Form 4 Expenses'!I155+'Form 4 Expenses'!I156+'Form 4 Expenses'!I157+'Form 4 Expenses'!I161+'Form 4 Expenses'!I162+'Form 4 Expenses'!I163+'Form 4 Expenses'!I164+'Form 4 Expenses'!I180+'Form 4 Expenses'!I181+'Form 4 Expenses'!I182+'Form 4 Expenses'!I183+'Form 4 Expenses'!I187+'Form 4 Expenses'!I188+'Form 4 Expenses'!I189+'Form 4 Expenses'!I190+'Form 4 Expenses'!I194+'Form 4 Expenses'!I195+'Form 4 Expenses'!I196+'Form 4 Expenses'!I197</f>
        <v>0</v>
      </c>
      <c r="F56" s="438">
        <f t="shared" si="2"/>
        <v>0</v>
      </c>
    </row>
    <row r="57" spans="1:6" x14ac:dyDescent="0.2">
      <c r="A57" s="433">
        <v>400</v>
      </c>
      <c r="B57" s="51" t="s">
        <v>245</v>
      </c>
      <c r="C57" s="221">
        <f>'Form 4 Expenses'!I201+'Form 4 Expenses'!I208+'Form 4 Expenses'!I215+'Form 4 Expenses'!I257+'Form 4 Expenses'!I264+'Form 4 Expenses'!I271+'Form 4 Expenses'!I291+'Form 4 Expenses'!I298+'Form 4 Expenses'!I305</f>
        <v>0</v>
      </c>
      <c r="D57" s="221">
        <f>'Form 4 Expenses'!I202+'Form 4 Expenses'!I209+'Form 4 Expenses'!I216+'Form 4 Expenses'!I258+'Form 4 Expenses'!I265+'Form 4 Expenses'!I272+'Form 4 Expenses'!I292+'Form 4 Expenses'!I299+'Form 4 Expenses'!I306</f>
        <v>0</v>
      </c>
      <c r="E57" s="221">
        <f>'Form 4 Expenses'!I203+'Form 4 Expenses'!I204+'Form 4 Expenses'!I205+'Form 4 Expenses'!I206+'Form 4 Expenses'!I210+'Form 4 Expenses'!I211+'Form 4 Expenses'!I212+'Form 4 Expenses'!I213+'Form 4 Expenses'!I217+'Form 4 Expenses'!I218+'Form 4 Expenses'!I219+'Form 4 Expenses'!I220+'Form 4 Expenses'!I259+'Form 4 Expenses'!I260+'Form 4 Expenses'!I261+'Form 4 Expenses'!I262+'Form 4 Expenses'!I266+'Form 4 Expenses'!I267+'Form 4 Expenses'!I268+'Form 4 Expenses'!I269+'Form 4 Expenses'!I273+'Form 4 Expenses'!I274+'Form 4 Expenses'!I275+'Form 4 Expenses'!I276+'Form 4 Expenses'!I293+'Form 4 Expenses'!I294+'Form 4 Expenses'!I295+'Form 4 Expenses'!I296+'Form 4 Expenses'!I300+'Form 4 Expenses'!I301+'Form 4 Expenses'!I302+'Form 4 Expenses'!I303+'Form 4 Expenses'!I307+'Form 4 Expenses'!I308+'Form 4 Expenses'!I309+'Form 4 Expenses'!I310</f>
        <v>0</v>
      </c>
      <c r="F57" s="438">
        <f t="shared" si="2"/>
        <v>0</v>
      </c>
    </row>
    <row r="58" spans="1:6" x14ac:dyDescent="0.2">
      <c r="A58" s="433">
        <v>500</v>
      </c>
      <c r="B58" s="51" t="s">
        <v>246</v>
      </c>
      <c r="C58" s="222">
        <v>0</v>
      </c>
      <c r="D58" s="222">
        <v>0</v>
      </c>
      <c r="E58" s="222">
        <v>0</v>
      </c>
      <c r="F58" s="438">
        <f t="shared" si="2"/>
        <v>0</v>
      </c>
    </row>
    <row r="59" spans="1:6" x14ac:dyDescent="0.2">
      <c r="A59" s="433">
        <v>600</v>
      </c>
      <c r="B59" s="51" t="s">
        <v>199</v>
      </c>
      <c r="C59" s="222">
        <v>0</v>
      </c>
      <c r="D59" s="222">
        <v>0</v>
      </c>
      <c r="E59" s="222">
        <v>0</v>
      </c>
      <c r="F59" s="438">
        <f t="shared" si="2"/>
        <v>0</v>
      </c>
    </row>
    <row r="60" spans="1:6" x14ac:dyDescent="0.2">
      <c r="A60" s="433">
        <v>800</v>
      </c>
      <c r="B60" s="51" t="s">
        <v>247</v>
      </c>
      <c r="C60" s="221">
        <f>'Form 4 Expenses'!I318+'Form 4 Expenses'!I325+'Form 4 Expenses'!I332</f>
        <v>0</v>
      </c>
      <c r="D60" s="221">
        <f>'Form 4 Expenses'!I319+'Form 4 Expenses'!I326+'Form 4 Expenses'!I333</f>
        <v>0</v>
      </c>
      <c r="E60" s="221">
        <f>'Form 4 Expenses'!I320+'Form 4 Expenses'!I321+'Form 4 Expenses'!I322+'Form 4 Expenses'!I323+'Form 4 Expenses'!I327+'Form 4 Expenses'!I328+'Form 4 Expenses'!I329+'Form 4 Expenses'!I330+'Form 4 Expenses'!I334+'Form 4 Expenses'!I335+'Form 4 Expenses'!I336+'Form 4 Expenses'!I337</f>
        <v>0</v>
      </c>
      <c r="F60" s="438">
        <f t="shared" si="2"/>
        <v>0</v>
      </c>
    </row>
    <row r="61" spans="1:6" x14ac:dyDescent="0.2">
      <c r="A61" s="433">
        <v>900</v>
      </c>
      <c r="B61" s="51" t="s">
        <v>476</v>
      </c>
      <c r="C61" s="479">
        <f>'Form 4 Expenses'!I341+'Form 4 Expenses'!I348+'Form 4 Expenses'!I355</f>
        <v>0</v>
      </c>
      <c r="D61" s="221">
        <f>'Form 4 Expenses'!I342+'Form 4 Expenses'!I349+'Form 4 Expenses'!I356</f>
        <v>0</v>
      </c>
      <c r="E61" s="221">
        <f>'Form 4 Expenses'!I343+'Form 4 Expenses'!I344+'Form 4 Expenses'!I345+'Form 4 Expenses'!I346+'Form 4 Expenses'!I350+'Form 4 Expenses'!I351+'Form 4 Expenses'!I352+'Form 4 Expenses'!I353+'Form 4 Expenses'!I357+'Form 4 Expenses'!I358+'Form 4 Expenses'!I359+'Form 4 Expenses'!I360</f>
        <v>0</v>
      </c>
      <c r="F61" s="438">
        <f t="shared" si="2"/>
        <v>0</v>
      </c>
    </row>
    <row r="62" spans="1:6" x14ac:dyDescent="0.2">
      <c r="A62" s="433" t="s">
        <v>475</v>
      </c>
      <c r="B62" s="51"/>
      <c r="C62" s="208">
        <f>SUM(C54:C61)</f>
        <v>0</v>
      </c>
      <c r="D62" s="208">
        <f>SUM(D54:D61)</f>
        <v>0</v>
      </c>
      <c r="E62" s="208">
        <f>SUM(E54:E61)</f>
        <v>0</v>
      </c>
      <c r="F62" s="206">
        <f>SUM(F54:F61)</f>
        <v>0</v>
      </c>
    </row>
    <row r="63" spans="1:6" x14ac:dyDescent="0.2">
      <c r="A63" s="433"/>
      <c r="B63" s="211"/>
      <c r="C63" s="212"/>
      <c r="D63" s="212"/>
      <c r="E63" s="212"/>
      <c r="F63" s="434"/>
    </row>
    <row r="64" spans="1:6" x14ac:dyDescent="0.2">
      <c r="A64" s="435" t="s">
        <v>301</v>
      </c>
      <c r="B64" s="51" t="s">
        <v>248</v>
      </c>
      <c r="C64" s="213"/>
      <c r="D64" s="213"/>
      <c r="E64" s="213"/>
      <c r="F64" s="130"/>
    </row>
    <row r="65" spans="1:6" x14ac:dyDescent="0.2">
      <c r="A65" s="433">
        <v>2000</v>
      </c>
      <c r="B65" s="51" t="s">
        <v>300</v>
      </c>
      <c r="C65" s="208">
        <f>'Form 4 Expenses'!I373+'Form 4 Expenses'!I381+'Form 4 Expenses'!I389+'Form 4 Expenses'!I397+'Form 4 Expenses'!I405+'Form 4 Expenses'!I425+'Form 4 Expenses'!I433+'Form 4 Expenses'!I441</f>
        <v>0</v>
      </c>
      <c r="D65" s="208">
        <f>'Form 4 Expenses'!I374+'Form 4 Expenses'!I382+'Form 4 Expenses'!I390+'Form 4 Expenses'!I398+'Form 4 Expenses'!I406+'Form 4 Expenses'!I426+'Form 4 Expenses'!I434+'Form 4 Expenses'!I442</f>
        <v>0</v>
      </c>
      <c r="E65" s="208">
        <f>'Form 4 Expenses'!I375+'Form 4 Expenses'!I376+'Form 4 Expenses'!I377+'Form 4 Expenses'!I378+'Form 4 Expenses'!I383+'Form 4 Expenses'!I384+'Form 4 Expenses'!I385+'Form 4 Expenses'!I386+'Form 4 Expenses'!I391+'Form 4 Expenses'!I392+'Form 4 Expenses'!I393+'Form 4 Expenses'!I394+'Form 4 Expenses'!I399+'Form 4 Expenses'!I400+'Form 4 Expenses'!I401+'Form 4 Expenses'!I402+'Form 4 Expenses'!I407+'Form 4 Expenses'!I408+'Form 4 Expenses'!I409+'Form 4 Expenses'!I410+'Form 4 Expenses'!I427+'Form 4 Expenses'!I428+'Form 4 Expenses'!I429+'Form 4 Expenses'!I430+'Form 4 Expenses'!I435+'Form 4 Expenses'!I436+'Form 4 Expenses'!I437+'Form 4 Expenses'!I438+'Form 4 Expenses'!I443+'Form 4 Expenses'!I444+'Form 4 Expenses'!I445+'Form 4 Expenses'!I446</f>
        <v>0</v>
      </c>
      <c r="F65" s="207">
        <f>SUM(C65:E65)</f>
        <v>0</v>
      </c>
    </row>
    <row r="66" spans="1:6" x14ac:dyDescent="0.2">
      <c r="A66" s="433">
        <v>3100</v>
      </c>
      <c r="B66" s="51" t="s">
        <v>252</v>
      </c>
      <c r="C66" s="208">
        <f>'Form 4 Expenses'!I450</f>
        <v>0</v>
      </c>
      <c r="D66" s="208">
        <f>'Form 4 Expenses'!I451</f>
        <v>0</v>
      </c>
      <c r="E66" s="208">
        <f>'Form 4 Expenses'!I452+'Form 4 Expenses'!I453+'Form 4 Expenses'!I454+'Form 4 Expenses'!I455</f>
        <v>0</v>
      </c>
      <c r="F66" s="207">
        <f>SUM(C66:E66)</f>
        <v>0</v>
      </c>
    </row>
    <row r="67" spans="1:6" ht="28.5" x14ac:dyDescent="0.2">
      <c r="A67" s="436">
        <v>4000</v>
      </c>
      <c r="B67" s="105" t="s">
        <v>249</v>
      </c>
      <c r="C67" s="209"/>
      <c r="D67" s="209"/>
      <c r="E67" s="208">
        <f>'Form 4 Expenses'!I542</f>
        <v>0</v>
      </c>
      <c r="F67" s="207">
        <f>SUM(C67:E67)</f>
        <v>0</v>
      </c>
    </row>
    <row r="68" spans="1:6" x14ac:dyDescent="0.2">
      <c r="A68" s="433">
        <v>5000</v>
      </c>
      <c r="B68" s="51" t="s">
        <v>254</v>
      </c>
      <c r="C68" s="209"/>
      <c r="D68" s="209"/>
      <c r="E68" s="208">
        <f>'Form 4 Expenses'!I543</f>
        <v>0</v>
      </c>
      <c r="F68" s="207">
        <f>SUM(C68:E68)</f>
        <v>0</v>
      </c>
    </row>
    <row r="69" spans="1:6" x14ac:dyDescent="0.2">
      <c r="A69" s="433">
        <v>6300</v>
      </c>
      <c r="B69" s="51" t="s">
        <v>250</v>
      </c>
      <c r="C69" s="209"/>
      <c r="D69" s="209"/>
      <c r="E69" s="209"/>
      <c r="F69" s="208">
        <f>'Form 4 Expenses'!I546</f>
        <v>0</v>
      </c>
    </row>
    <row r="70" spans="1:6" x14ac:dyDescent="0.2">
      <c r="A70" s="433">
        <v>8000</v>
      </c>
      <c r="B70" s="214" t="s">
        <v>251</v>
      </c>
      <c r="C70" s="209"/>
      <c r="D70" s="209"/>
      <c r="E70" s="209"/>
      <c r="F70" s="208">
        <f>'Form 4 Expenses'!I548+'Form 4 Expenses'!I549</f>
        <v>0</v>
      </c>
    </row>
    <row r="71" spans="1:6" ht="15.75" thickBot="1" x14ac:dyDescent="0.3">
      <c r="A71" s="437" t="s">
        <v>477</v>
      </c>
      <c r="B71" s="215"/>
      <c r="C71" s="216">
        <f>SUM(C65:C70)</f>
        <v>0</v>
      </c>
      <c r="D71" s="216">
        <f>SUM(D65:D70)</f>
        <v>0</v>
      </c>
      <c r="E71" s="216">
        <f>SUM(E65:E70)</f>
        <v>0</v>
      </c>
      <c r="F71" s="216">
        <f>SUM(F65:F70)</f>
        <v>0</v>
      </c>
    </row>
    <row r="72" spans="1:6" ht="15.75" thickBot="1" x14ac:dyDescent="0.3">
      <c r="A72" s="439" t="s">
        <v>642</v>
      </c>
      <c r="B72" s="440"/>
      <c r="C72" s="441">
        <f>C62+C71</f>
        <v>0</v>
      </c>
      <c r="D72" s="441">
        <f>D62+D71</f>
        <v>0</v>
      </c>
      <c r="E72" s="441">
        <f>E62+E71</f>
        <v>0</v>
      </c>
      <c r="F72" s="441">
        <f>F62+F71</f>
        <v>0</v>
      </c>
    </row>
    <row r="73" spans="1:6" ht="15.75" thickTop="1" x14ac:dyDescent="0.25">
      <c r="A73" s="445"/>
      <c r="B73" s="58"/>
      <c r="C73" s="154"/>
      <c r="D73" s="154"/>
      <c r="E73" s="154"/>
      <c r="F73" s="154"/>
    </row>
    <row r="74" spans="1:6" x14ac:dyDescent="0.2">
      <c r="A74" s="88"/>
      <c r="B74" s="122" t="str">
        <f>'Form 1 Cover'!B21</f>
        <v>Doral Academy of Northern Nevada</v>
      </c>
      <c r="C74" s="38"/>
      <c r="D74" s="58"/>
      <c r="E74" s="3" t="str">
        <f>"Budget Fiscal Year "&amp;TEXT('Form 1 Cover'!$D$138, "mm/dd/yy")</f>
        <v>Budget Fiscal Year 2017-2018</v>
      </c>
      <c r="F74" s="38"/>
    </row>
    <row r="75" spans="1:6" x14ac:dyDescent="0.2">
      <c r="A75" s="88"/>
      <c r="B75" s="88"/>
      <c r="C75" s="107"/>
      <c r="D75" s="38"/>
      <c r="E75" s="38"/>
      <c r="F75" s="38"/>
    </row>
    <row r="76" spans="1:6" x14ac:dyDescent="0.2">
      <c r="A76" s="88"/>
      <c r="B76" s="107" t="s">
        <v>519</v>
      </c>
      <c r="C76" s="38" t="s">
        <v>461</v>
      </c>
      <c r="D76" s="38"/>
      <c r="E76" s="38"/>
      <c r="F76" s="2">
        <f>'Form 1 Cover'!$D$147</f>
        <v>42787</v>
      </c>
    </row>
  </sheetData>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8"/>
  <sheetViews>
    <sheetView zoomScale="85" workbookViewId="0">
      <selection activeCell="J12" sqref="J12"/>
    </sheetView>
  </sheetViews>
  <sheetFormatPr defaultColWidth="9.140625" defaultRowHeight="14.25" x14ac:dyDescent="0.2"/>
  <cols>
    <col min="1" max="1" width="1.42578125" style="107" customWidth="1"/>
    <col min="2" max="2" width="6.42578125" style="107" customWidth="1"/>
    <col min="3" max="3" width="37" style="38" customWidth="1"/>
    <col min="4" max="5" width="15.7109375" style="38" customWidth="1"/>
    <col min="6" max="6" width="15.140625" style="38" customWidth="1"/>
    <col min="7" max="7" width="17.7109375" style="38" customWidth="1"/>
    <col min="8" max="10" width="9.140625" style="38"/>
    <col min="11" max="11" width="5.42578125" style="38" customWidth="1"/>
    <col min="12" max="16384" width="9.140625" style="38"/>
  </cols>
  <sheetData>
    <row r="1" spans="1:7" ht="15" x14ac:dyDescent="0.25">
      <c r="A1" s="88" t="s">
        <v>524</v>
      </c>
      <c r="B1" s="88"/>
      <c r="D1" s="368" t="s">
        <v>4</v>
      </c>
    </row>
    <row r="2" spans="1:7" x14ac:dyDescent="0.2">
      <c r="A2" s="88"/>
      <c r="B2" s="88" t="s">
        <v>253</v>
      </c>
    </row>
    <row r="3" spans="1:7" x14ac:dyDescent="0.2">
      <c r="A3" s="47" t="str">
        <f>'Form 1 Cover'!B21</f>
        <v>Doral Academy of Northern Nevada</v>
      </c>
    </row>
    <row r="4" spans="1:7" x14ac:dyDescent="0.2">
      <c r="A4" s="446"/>
      <c r="B4" s="447"/>
      <c r="C4" s="84"/>
      <c r="D4" s="85">
        <v>-1</v>
      </c>
      <c r="E4" s="86">
        <v>-2</v>
      </c>
      <c r="F4" s="87">
        <v>-3</v>
      </c>
      <c r="G4" s="86">
        <v>-4</v>
      </c>
    </row>
    <row r="5" spans="1:7" x14ac:dyDescent="0.2">
      <c r="A5" s="448"/>
      <c r="B5" s="58" t="s">
        <v>563</v>
      </c>
      <c r="C5" s="519"/>
      <c r="D5" s="47"/>
      <c r="E5" s="48" t="s">
        <v>33</v>
      </c>
      <c r="F5" s="644" t="str">
        <f>"BUDGET YEAR ENDING "&amp;TEXT('Form 1 Cover'!D140, "MM/DD/YY")</f>
        <v>BUDGET YEAR ENDING 06/30/18</v>
      </c>
      <c r="G5" s="645"/>
    </row>
    <row r="6" spans="1:7" s="93" customFormat="1" ht="15.75" customHeight="1" x14ac:dyDescent="0.2">
      <c r="A6" s="449"/>
      <c r="B6" s="89"/>
      <c r="C6" s="90"/>
      <c r="D6" s="91" t="s">
        <v>285</v>
      </c>
      <c r="E6" s="91" t="s">
        <v>287</v>
      </c>
      <c r="F6" s="92"/>
      <c r="G6" s="124"/>
    </row>
    <row r="7" spans="1:7" s="93" customFormat="1" ht="15.75" customHeight="1" x14ac:dyDescent="0.2">
      <c r="A7" s="412"/>
      <c r="B7" s="89"/>
      <c r="C7" s="90" t="s">
        <v>197</v>
      </c>
      <c r="D7" s="91" t="s">
        <v>286</v>
      </c>
      <c r="E7" s="91" t="s">
        <v>286</v>
      </c>
      <c r="F7" s="94" t="s">
        <v>288</v>
      </c>
      <c r="G7" s="91" t="s">
        <v>112</v>
      </c>
    </row>
    <row r="8" spans="1:7" s="93" customFormat="1" ht="15" customHeight="1" x14ac:dyDescent="0.2">
      <c r="A8" s="413"/>
      <c r="B8" s="80"/>
      <c r="C8" s="81"/>
      <c r="D8" s="96">
        <f>'Form 1 Cover'!D131</f>
        <v>42551</v>
      </c>
      <c r="E8" s="96">
        <f>'Form 1 Cover'!D135</f>
        <v>42916</v>
      </c>
      <c r="F8" s="97" t="s">
        <v>289</v>
      </c>
      <c r="G8" s="165" t="s">
        <v>289</v>
      </c>
    </row>
    <row r="9" spans="1:7" ht="21" customHeight="1" x14ac:dyDescent="0.25">
      <c r="A9" s="387" t="s">
        <v>178</v>
      </c>
      <c r="B9" s="98"/>
      <c r="C9" s="99" t="s">
        <v>203</v>
      </c>
      <c r="D9" s="388"/>
      <c r="E9" s="388"/>
      <c r="F9" s="450"/>
      <c r="G9" s="388"/>
    </row>
    <row r="10" spans="1:7" x14ac:dyDescent="0.2">
      <c r="A10" s="389" t="s">
        <v>211</v>
      </c>
      <c r="B10" s="102"/>
      <c r="C10" s="51" t="s">
        <v>212</v>
      </c>
      <c r="D10" s="501"/>
      <c r="E10" s="504"/>
      <c r="F10" s="501"/>
      <c r="G10" s="504"/>
    </row>
    <row r="11" spans="1:7" x14ac:dyDescent="0.2">
      <c r="A11" s="389" t="s">
        <v>216</v>
      </c>
      <c r="B11" s="102"/>
      <c r="C11" s="51" t="s">
        <v>217</v>
      </c>
      <c r="D11" s="506"/>
      <c r="E11" s="506"/>
      <c r="F11" s="505"/>
      <c r="G11" s="506"/>
    </row>
    <row r="12" spans="1:7" x14ac:dyDescent="0.2">
      <c r="A12" s="389" t="s">
        <v>91</v>
      </c>
      <c r="B12" s="102"/>
      <c r="C12" s="51" t="s">
        <v>325</v>
      </c>
      <c r="D12" s="506"/>
      <c r="E12" s="506"/>
      <c r="F12" s="505"/>
      <c r="G12" s="506"/>
    </row>
    <row r="13" spans="1:7" x14ac:dyDescent="0.2">
      <c r="A13" s="389" t="s">
        <v>81</v>
      </c>
      <c r="B13" s="102"/>
      <c r="C13" s="51" t="s">
        <v>326</v>
      </c>
      <c r="D13" s="506"/>
      <c r="E13" s="506"/>
      <c r="F13" s="505"/>
      <c r="G13" s="506"/>
    </row>
    <row r="14" spans="1:7" x14ac:dyDescent="0.2">
      <c r="A14" s="117" t="s">
        <v>223</v>
      </c>
      <c r="B14" s="102"/>
      <c r="C14" s="51" t="s">
        <v>332</v>
      </c>
      <c r="D14" s="506"/>
      <c r="E14" s="506"/>
      <c r="F14" s="505"/>
      <c r="G14" s="506"/>
    </row>
    <row r="15" spans="1:7" x14ac:dyDescent="0.2">
      <c r="A15" s="117" t="s">
        <v>224</v>
      </c>
      <c r="B15" s="102"/>
      <c r="C15" s="51" t="s">
        <v>225</v>
      </c>
      <c r="D15" s="506"/>
      <c r="E15" s="506"/>
      <c r="F15" s="505"/>
      <c r="G15" s="506"/>
    </row>
    <row r="16" spans="1:7" x14ac:dyDescent="0.2">
      <c r="A16" s="117" t="s">
        <v>226</v>
      </c>
      <c r="B16" s="102"/>
      <c r="C16" s="51" t="s">
        <v>227</v>
      </c>
      <c r="D16" s="506"/>
      <c r="E16" s="506"/>
      <c r="F16" s="505"/>
      <c r="G16" s="506"/>
    </row>
    <row r="17" spans="1:7" ht="15.75" thickBot="1" x14ac:dyDescent="0.3">
      <c r="A17" s="390" t="s">
        <v>233</v>
      </c>
      <c r="B17" s="109"/>
      <c r="C17" s="110"/>
      <c r="D17" s="111">
        <f>SUM(D10:D16)</f>
        <v>0</v>
      </c>
      <c r="E17" s="111">
        <f>SUM(E10:E16)</f>
        <v>0</v>
      </c>
      <c r="F17" s="451">
        <f>SUM(F10:F16)</f>
        <v>0</v>
      </c>
      <c r="G17" s="111">
        <f>SUM(G10:G16)</f>
        <v>0</v>
      </c>
    </row>
    <row r="18" spans="1:7" ht="21.75" customHeight="1" thickTop="1" x14ac:dyDescent="0.25">
      <c r="A18" s="391" t="s">
        <v>234</v>
      </c>
      <c r="B18" s="113"/>
      <c r="C18" s="114" t="s">
        <v>235</v>
      </c>
      <c r="D18" s="115"/>
      <c r="E18" s="115"/>
      <c r="F18" s="452"/>
      <c r="G18" s="115"/>
    </row>
    <row r="19" spans="1:7" x14ac:dyDescent="0.2">
      <c r="A19" s="116" t="s">
        <v>180</v>
      </c>
      <c r="B19" s="117"/>
      <c r="C19" s="118" t="s">
        <v>346</v>
      </c>
      <c r="D19" s="501"/>
      <c r="E19" s="504"/>
      <c r="F19" s="501"/>
      <c r="G19" s="504"/>
    </row>
    <row r="20" spans="1:7" x14ac:dyDescent="0.2">
      <c r="A20" s="116" t="s">
        <v>236</v>
      </c>
      <c r="B20" s="117"/>
      <c r="C20" s="119" t="s">
        <v>347</v>
      </c>
      <c r="D20" s="506"/>
      <c r="E20" s="506"/>
      <c r="F20" s="505"/>
      <c r="G20" s="506"/>
    </row>
    <row r="21" spans="1:7" ht="20.25" customHeight="1" thickBot="1" x14ac:dyDescent="0.3">
      <c r="A21" s="390" t="s">
        <v>239</v>
      </c>
      <c r="B21" s="121"/>
      <c r="C21" s="110"/>
      <c r="D21" s="111">
        <f>SUM(D19:D20)</f>
        <v>0</v>
      </c>
      <c r="E21" s="111">
        <f>SUM(E19:E20)</f>
        <v>0</v>
      </c>
      <c r="F21" s="451">
        <f>SUM(F19:F20)</f>
        <v>0</v>
      </c>
      <c r="G21" s="111">
        <f>SUM(G19:G20)</f>
        <v>0</v>
      </c>
    </row>
    <row r="22" spans="1:7" ht="15.75" thickTop="1" x14ac:dyDescent="0.25">
      <c r="A22" s="392" t="s">
        <v>92</v>
      </c>
      <c r="B22" s="125"/>
      <c r="C22" s="126" t="s">
        <v>198</v>
      </c>
      <c r="D22" s="47"/>
      <c r="E22" s="47"/>
      <c r="F22" s="147"/>
      <c r="G22" s="47"/>
    </row>
    <row r="23" spans="1:7" ht="28.5" x14ac:dyDescent="0.2">
      <c r="A23" s="393" t="s">
        <v>166</v>
      </c>
      <c r="B23" s="127"/>
      <c r="C23" s="105" t="s">
        <v>363</v>
      </c>
      <c r="D23" s="507"/>
      <c r="E23" s="508"/>
      <c r="F23" s="507"/>
      <c r="G23" s="508"/>
    </row>
    <row r="24" spans="1:7" ht="28.5" x14ac:dyDescent="0.2">
      <c r="A24" s="394" t="s">
        <v>148</v>
      </c>
      <c r="B24" s="127"/>
      <c r="C24" s="105" t="s">
        <v>479</v>
      </c>
      <c r="D24" s="510"/>
      <c r="E24" s="510"/>
      <c r="F24" s="509"/>
      <c r="G24" s="510"/>
    </row>
    <row r="25" spans="1:7" x14ac:dyDescent="0.2">
      <c r="A25" s="394" t="s">
        <v>151</v>
      </c>
      <c r="B25" s="127"/>
      <c r="C25" s="105" t="s">
        <v>478</v>
      </c>
      <c r="D25" s="510"/>
      <c r="E25" s="510"/>
      <c r="F25" s="509"/>
      <c r="G25" s="510"/>
    </row>
    <row r="26" spans="1:7" ht="28.5" x14ac:dyDescent="0.2">
      <c r="A26" s="394" t="s">
        <v>154</v>
      </c>
      <c r="B26" s="127"/>
      <c r="C26" s="105" t="s">
        <v>480</v>
      </c>
      <c r="D26" s="510"/>
      <c r="E26" s="510"/>
      <c r="F26" s="509"/>
      <c r="G26" s="510"/>
    </row>
    <row r="27" spans="1:7" ht="28.5" x14ac:dyDescent="0.2">
      <c r="A27" s="394" t="s">
        <v>361</v>
      </c>
      <c r="B27" s="127"/>
      <c r="C27" s="105" t="s">
        <v>362</v>
      </c>
      <c r="D27" s="510"/>
      <c r="E27" s="510"/>
      <c r="F27" s="509"/>
      <c r="G27" s="510"/>
    </row>
    <row r="28" spans="1:7" ht="21.75" customHeight="1" thickBot="1" x14ac:dyDescent="0.3">
      <c r="A28" s="395" t="s">
        <v>202</v>
      </c>
      <c r="B28" s="131"/>
      <c r="C28" s="132"/>
      <c r="D28" s="133">
        <f>SUM(D23:D27)</f>
        <v>0</v>
      </c>
      <c r="E28" s="133">
        <f>SUM(E23:E27)</f>
        <v>0</v>
      </c>
      <c r="F28" s="158">
        <f>SUM(F23:F27)</f>
        <v>0</v>
      </c>
      <c r="G28" s="133">
        <f>SUM(G23:G27)</f>
        <v>0</v>
      </c>
    </row>
    <row r="29" spans="1:7" ht="15.75" thickTop="1" x14ac:dyDescent="0.25">
      <c r="A29" s="392" t="s">
        <v>187</v>
      </c>
      <c r="B29" s="125"/>
      <c r="C29" s="126" t="s">
        <v>365</v>
      </c>
      <c r="D29" s="134"/>
      <c r="E29" s="134"/>
      <c r="F29" s="411"/>
      <c r="G29" s="134"/>
    </row>
    <row r="30" spans="1:7" x14ac:dyDescent="0.2">
      <c r="A30" s="394" t="s">
        <v>137</v>
      </c>
      <c r="B30" s="127"/>
      <c r="C30" s="105" t="s">
        <v>371</v>
      </c>
      <c r="D30" s="501"/>
      <c r="E30" s="504"/>
      <c r="F30" s="501"/>
      <c r="G30" s="504"/>
    </row>
    <row r="31" spans="1:7" ht="28.5" x14ac:dyDescent="0.2">
      <c r="A31" s="394" t="s">
        <v>93</v>
      </c>
      <c r="B31" s="127"/>
      <c r="C31" s="105" t="s">
        <v>372</v>
      </c>
      <c r="D31" s="506"/>
      <c r="E31" s="506"/>
      <c r="F31" s="505"/>
      <c r="G31" s="506"/>
    </row>
    <row r="32" spans="1:7" x14ac:dyDescent="0.2">
      <c r="A32" s="394" t="s">
        <v>189</v>
      </c>
      <c r="B32" s="127"/>
      <c r="C32" s="105" t="s">
        <v>375</v>
      </c>
      <c r="D32" s="506"/>
      <c r="E32" s="506"/>
      <c r="F32" s="505"/>
      <c r="G32" s="506"/>
    </row>
    <row r="33" spans="1:7" x14ac:dyDescent="0.2">
      <c r="A33" s="394" t="s">
        <v>373</v>
      </c>
      <c r="B33" s="127"/>
      <c r="C33" s="105" t="s">
        <v>376</v>
      </c>
      <c r="D33" s="506"/>
      <c r="E33" s="506"/>
      <c r="F33" s="505"/>
      <c r="G33" s="506"/>
    </row>
    <row r="34" spans="1:7" x14ac:dyDescent="0.2">
      <c r="A34" s="394" t="s">
        <v>374</v>
      </c>
      <c r="B34" s="127"/>
      <c r="C34" s="105" t="s">
        <v>377</v>
      </c>
      <c r="D34" s="506"/>
      <c r="E34" s="506"/>
      <c r="F34" s="505"/>
      <c r="G34" s="506"/>
    </row>
    <row r="35" spans="1:7" ht="15" x14ac:dyDescent="0.25">
      <c r="A35" s="396" t="s">
        <v>141</v>
      </c>
      <c r="B35" s="127"/>
      <c r="C35" s="136" t="s">
        <v>378</v>
      </c>
      <c r="D35" s="506"/>
      <c r="E35" s="506"/>
      <c r="F35" s="505"/>
      <c r="G35" s="506"/>
    </row>
    <row r="36" spans="1:7" ht="15.75" thickBot="1" x14ac:dyDescent="0.3">
      <c r="A36" s="397" t="s">
        <v>190</v>
      </c>
      <c r="B36" s="137"/>
      <c r="C36" s="53"/>
      <c r="D36" s="138">
        <f>SUM(D30:D35)</f>
        <v>0</v>
      </c>
      <c r="E36" s="138">
        <f>SUM(E30:E35)</f>
        <v>0</v>
      </c>
      <c r="F36" s="175">
        <f>SUM(F30:F35)</f>
        <v>0</v>
      </c>
      <c r="G36" s="138">
        <f>SUM(G30:G35)</f>
        <v>0</v>
      </c>
    </row>
    <row r="37" spans="1:7" ht="15" x14ac:dyDescent="0.25">
      <c r="A37" s="396" t="s">
        <v>386</v>
      </c>
      <c r="B37" s="127"/>
      <c r="C37" s="51"/>
      <c r="D37" s="104"/>
      <c r="E37" s="104"/>
      <c r="F37" s="177"/>
      <c r="G37" s="104"/>
    </row>
    <row r="38" spans="1:7" x14ac:dyDescent="0.2">
      <c r="A38" s="393"/>
      <c r="B38" s="127" t="s">
        <v>191</v>
      </c>
      <c r="C38" s="51"/>
      <c r="D38" s="506"/>
      <c r="E38" s="506"/>
      <c r="F38" s="505"/>
      <c r="G38" s="506"/>
    </row>
    <row r="39" spans="1:7" x14ac:dyDescent="0.2">
      <c r="A39" s="394"/>
      <c r="B39" s="127" t="s">
        <v>192</v>
      </c>
      <c r="C39" s="51"/>
      <c r="D39" s="506"/>
      <c r="E39" s="506"/>
      <c r="F39" s="505"/>
      <c r="G39" s="506"/>
    </row>
    <row r="40" spans="1:7" ht="15.75" thickBot="1" x14ac:dyDescent="0.3">
      <c r="A40" s="397" t="s">
        <v>193</v>
      </c>
      <c r="B40" s="137"/>
      <c r="C40" s="53"/>
      <c r="D40" s="138">
        <f>SUM(D38:D39)</f>
        <v>0</v>
      </c>
      <c r="E40" s="138">
        <f>SUM(E38:E39)</f>
        <v>0</v>
      </c>
      <c r="F40" s="175">
        <f>SUM(F38:F39)</f>
        <v>0</v>
      </c>
      <c r="G40" s="138">
        <f>SUM(G38:G39)</f>
        <v>0</v>
      </c>
    </row>
    <row r="41" spans="1:7" ht="15.75" thickBot="1" x14ac:dyDescent="0.3">
      <c r="A41" s="395" t="s">
        <v>196</v>
      </c>
      <c r="B41" s="131"/>
      <c r="C41" s="110"/>
      <c r="D41" s="111">
        <f>D17+D21+D28+D36+D40</f>
        <v>0</v>
      </c>
      <c r="E41" s="111">
        <f>E17+E21+E28+E36+E40</f>
        <v>0</v>
      </c>
      <c r="F41" s="451">
        <f>F17+F21+F28+F36+F40</f>
        <v>0</v>
      </c>
      <c r="G41" s="111">
        <f>G17+G21+G28+G36+G40</f>
        <v>0</v>
      </c>
    </row>
    <row r="42" spans="1:7" ht="15.75" thickTop="1" x14ac:dyDescent="0.25">
      <c r="A42" s="453"/>
      <c r="B42" s="381"/>
      <c r="C42" s="382"/>
      <c r="D42" s="143"/>
      <c r="E42" s="143"/>
      <c r="F42" s="143"/>
      <c r="G42" s="143"/>
    </row>
    <row r="43" spans="1:7" x14ac:dyDescent="0.2">
      <c r="A43" s="383" t="str">
        <f>'Form 1 Cover'!B21</f>
        <v>Doral Academy of Northern Nevada</v>
      </c>
      <c r="B43" s="140"/>
      <c r="C43" s="58"/>
      <c r="F43" s="38" t="str">
        <f>"Budget Fiscal Year "&amp;TEXT('Form 1 Cover'!$D$138, "mm/dd/yy")</f>
        <v>Budget Fiscal Year 2017-2018</v>
      </c>
    </row>
    <row r="44" spans="1:7" x14ac:dyDescent="0.2">
      <c r="A44" s="383"/>
      <c r="B44" s="140"/>
      <c r="C44" s="58"/>
    </row>
    <row r="45" spans="1:7" x14ac:dyDescent="0.2">
      <c r="A45" s="107" t="s">
        <v>5</v>
      </c>
      <c r="D45" s="38" t="s">
        <v>462</v>
      </c>
      <c r="G45" s="141">
        <f>'Form 1 Cover'!D147</f>
        <v>42787</v>
      </c>
    </row>
    <row r="46" spans="1:7" x14ac:dyDescent="0.2">
      <c r="A46" s="399" t="s">
        <v>5</v>
      </c>
      <c r="B46" s="83"/>
      <c r="C46" s="454"/>
      <c r="D46" s="187">
        <v>-1</v>
      </c>
      <c r="E46" s="187">
        <v>-2</v>
      </c>
      <c r="F46" s="373">
        <v>-3</v>
      </c>
      <c r="G46" s="188">
        <v>-4</v>
      </c>
    </row>
    <row r="47" spans="1:7" x14ac:dyDescent="0.2">
      <c r="A47" s="448"/>
      <c r="B47" s="58"/>
      <c r="C47" s="47"/>
      <c r="D47" s="189"/>
      <c r="E47" s="33" t="s">
        <v>33</v>
      </c>
      <c r="F47" s="644" t="str">
        <f>"BUDGET YEAR ENDING "&amp;TEXT('Form 1 Cover'!D140, "MM/DD/YY")</f>
        <v>BUDGET YEAR ENDING 06/30/18</v>
      </c>
      <c r="G47" s="645"/>
    </row>
    <row r="48" spans="1:7" ht="28.5" x14ac:dyDescent="0.2">
      <c r="A48" s="448"/>
      <c r="B48" s="58"/>
      <c r="C48" s="47"/>
      <c r="D48" s="192" t="s">
        <v>285</v>
      </c>
      <c r="E48" s="192" t="s">
        <v>287</v>
      </c>
      <c r="F48" s="195"/>
      <c r="G48" s="195"/>
    </row>
    <row r="49" spans="1:7" x14ac:dyDescent="0.2">
      <c r="A49" s="448"/>
      <c r="B49" s="58"/>
      <c r="C49" s="47"/>
      <c r="D49" s="192" t="s">
        <v>286</v>
      </c>
      <c r="E49" s="192" t="s">
        <v>286</v>
      </c>
      <c r="F49" s="192" t="s">
        <v>288</v>
      </c>
      <c r="G49" s="192" t="s">
        <v>112</v>
      </c>
    </row>
    <row r="50" spans="1:7" ht="15" x14ac:dyDescent="0.2">
      <c r="A50" s="413"/>
      <c r="B50" s="455" t="s">
        <v>564</v>
      </c>
      <c r="C50" s="81"/>
      <c r="D50" s="96">
        <f>'Form 1 Cover'!D131</f>
        <v>42551</v>
      </c>
      <c r="E50" s="372">
        <f>'Form 1 Cover'!D135</f>
        <v>42916</v>
      </c>
      <c r="F50" s="193" t="s">
        <v>289</v>
      </c>
      <c r="G50" s="193" t="s">
        <v>289</v>
      </c>
    </row>
    <row r="51" spans="1:7" ht="15" x14ac:dyDescent="0.25">
      <c r="A51" s="387" t="s">
        <v>570</v>
      </c>
      <c r="B51" s="98"/>
      <c r="C51" s="369"/>
      <c r="D51" s="370"/>
      <c r="E51" s="398"/>
      <c r="F51" s="398"/>
      <c r="G51" s="398"/>
    </row>
    <row r="52" spans="1:7" x14ac:dyDescent="0.2">
      <c r="A52" s="389"/>
      <c r="B52" s="102" t="s">
        <v>178</v>
      </c>
      <c r="C52" s="102" t="s">
        <v>179</v>
      </c>
      <c r="D52" s="371"/>
      <c r="E52" s="55"/>
      <c r="F52" s="55"/>
      <c r="G52" s="55"/>
    </row>
    <row r="53" spans="1:7" x14ac:dyDescent="0.2">
      <c r="A53" s="389"/>
      <c r="B53" s="102"/>
      <c r="C53" s="102" t="s">
        <v>566</v>
      </c>
      <c r="D53" s="509"/>
      <c r="E53" s="510"/>
      <c r="F53" s="510"/>
      <c r="G53" s="510"/>
    </row>
    <row r="54" spans="1:7" x14ac:dyDescent="0.2">
      <c r="A54" s="389"/>
      <c r="B54" s="102"/>
      <c r="C54" s="102" t="s">
        <v>565</v>
      </c>
      <c r="D54" s="509"/>
      <c r="E54" s="510"/>
      <c r="F54" s="510"/>
      <c r="G54" s="510"/>
    </row>
    <row r="55" spans="1:7" x14ac:dyDescent="0.2">
      <c r="A55" s="389"/>
      <c r="B55" s="102"/>
      <c r="C55" s="102" t="s">
        <v>134</v>
      </c>
      <c r="D55" s="509"/>
      <c r="E55" s="510"/>
      <c r="F55" s="510"/>
      <c r="G55" s="510"/>
    </row>
    <row r="56" spans="1:7" x14ac:dyDescent="0.2">
      <c r="A56" s="389"/>
      <c r="B56" s="102"/>
      <c r="C56" s="102" t="s">
        <v>567</v>
      </c>
      <c r="D56" s="509"/>
      <c r="E56" s="510"/>
      <c r="F56" s="510"/>
      <c r="G56" s="510"/>
    </row>
    <row r="57" spans="1:7" x14ac:dyDescent="0.2">
      <c r="A57" s="389"/>
      <c r="B57" s="102"/>
      <c r="C57" s="102" t="s">
        <v>568</v>
      </c>
      <c r="D57" s="509"/>
      <c r="E57" s="510"/>
      <c r="F57" s="510"/>
      <c r="G57" s="510"/>
    </row>
    <row r="58" spans="1:7" x14ac:dyDescent="0.2">
      <c r="A58" s="389"/>
      <c r="B58" s="102"/>
      <c r="C58" s="102" t="s">
        <v>569</v>
      </c>
      <c r="D58" s="509"/>
      <c r="E58" s="510"/>
      <c r="F58" s="510"/>
      <c r="G58" s="510"/>
    </row>
    <row r="59" spans="1:7" x14ac:dyDescent="0.2">
      <c r="A59" s="117"/>
      <c r="B59" s="101" t="s">
        <v>572</v>
      </c>
      <c r="C59" s="106"/>
      <c r="D59" s="374">
        <f>SUM(D53:D58)</f>
        <v>0</v>
      </c>
      <c r="E59" s="374">
        <f>SUM(E53:E58)</f>
        <v>0</v>
      </c>
      <c r="F59" s="374">
        <f>SUM(F53:F58)</f>
        <v>0</v>
      </c>
      <c r="G59" s="374">
        <f>SUM(G53:G58)</f>
        <v>0</v>
      </c>
    </row>
    <row r="60" spans="1:7" x14ac:dyDescent="0.2">
      <c r="A60" s="389"/>
      <c r="B60" s="102" t="s">
        <v>574</v>
      </c>
      <c r="C60" s="102"/>
      <c r="D60" s="155"/>
      <c r="E60" s="130"/>
      <c r="F60" s="130"/>
      <c r="G60" s="130"/>
    </row>
    <row r="61" spans="1:7" x14ac:dyDescent="0.2">
      <c r="A61" s="389"/>
      <c r="B61" s="102"/>
      <c r="C61" s="102" t="s">
        <v>566</v>
      </c>
      <c r="D61" s="509"/>
      <c r="E61" s="510"/>
      <c r="F61" s="510"/>
      <c r="G61" s="510"/>
    </row>
    <row r="62" spans="1:7" x14ac:dyDescent="0.2">
      <c r="A62" s="389"/>
      <c r="B62" s="102"/>
      <c r="C62" s="102" t="s">
        <v>565</v>
      </c>
      <c r="D62" s="509"/>
      <c r="E62" s="510"/>
      <c r="F62" s="510"/>
      <c r="G62" s="510"/>
    </row>
    <row r="63" spans="1:7" x14ac:dyDescent="0.2">
      <c r="A63" s="389"/>
      <c r="B63" s="102"/>
      <c r="C63" s="102" t="s">
        <v>134</v>
      </c>
      <c r="D63" s="509"/>
      <c r="E63" s="510"/>
      <c r="F63" s="510"/>
      <c r="G63" s="510"/>
    </row>
    <row r="64" spans="1:7" x14ac:dyDescent="0.2">
      <c r="A64" s="389"/>
      <c r="B64" s="102"/>
      <c r="C64" s="102" t="s">
        <v>567</v>
      </c>
      <c r="D64" s="509"/>
      <c r="E64" s="510"/>
      <c r="F64" s="510"/>
      <c r="G64" s="510"/>
    </row>
    <row r="65" spans="1:7" x14ac:dyDescent="0.2">
      <c r="A65" s="389"/>
      <c r="B65" s="102"/>
      <c r="C65" s="102" t="s">
        <v>568</v>
      </c>
      <c r="D65" s="509"/>
      <c r="E65" s="510"/>
      <c r="F65" s="510"/>
      <c r="G65" s="510"/>
    </row>
    <row r="66" spans="1:7" x14ac:dyDescent="0.2">
      <c r="A66" s="389"/>
      <c r="B66" s="102"/>
      <c r="C66" s="102" t="s">
        <v>569</v>
      </c>
      <c r="D66" s="509"/>
      <c r="E66" s="510"/>
      <c r="F66" s="510"/>
      <c r="G66" s="510"/>
    </row>
    <row r="67" spans="1:7" x14ac:dyDescent="0.2">
      <c r="A67" s="117"/>
      <c r="B67" s="101" t="s">
        <v>573</v>
      </c>
      <c r="C67" s="211"/>
      <c r="D67" s="206">
        <f>SUM(D61:D66)</f>
        <v>0</v>
      </c>
      <c r="E67" s="374">
        <f>SUM(E61:E66)</f>
        <v>0</v>
      </c>
      <c r="F67" s="374">
        <f>SUM(F61:F66)</f>
        <v>0</v>
      </c>
      <c r="G67" s="374">
        <f>SUM(G61:G66)</f>
        <v>0</v>
      </c>
    </row>
    <row r="68" spans="1:7" x14ac:dyDescent="0.2">
      <c r="A68" s="389"/>
      <c r="B68" s="102" t="s">
        <v>180</v>
      </c>
      <c r="C68" s="43" t="s">
        <v>252</v>
      </c>
      <c r="D68" s="177"/>
      <c r="E68" s="104"/>
      <c r="F68" s="104"/>
      <c r="G68" s="104"/>
    </row>
    <row r="69" spans="1:7" x14ac:dyDescent="0.2">
      <c r="A69" s="389"/>
      <c r="B69" s="102"/>
      <c r="C69" s="102" t="s">
        <v>566</v>
      </c>
      <c r="D69" s="505"/>
      <c r="E69" s="506"/>
      <c r="F69" s="506"/>
      <c r="G69" s="506"/>
    </row>
    <row r="70" spans="1:7" x14ac:dyDescent="0.2">
      <c r="A70" s="389"/>
      <c r="B70" s="102"/>
      <c r="C70" s="102" t="s">
        <v>565</v>
      </c>
      <c r="D70" s="505"/>
      <c r="E70" s="506"/>
      <c r="F70" s="506"/>
      <c r="G70" s="506"/>
    </row>
    <row r="71" spans="1:7" x14ac:dyDescent="0.2">
      <c r="A71" s="389"/>
      <c r="B71" s="102"/>
      <c r="C71" s="102" t="s">
        <v>134</v>
      </c>
      <c r="D71" s="505"/>
      <c r="E71" s="506"/>
      <c r="F71" s="506"/>
      <c r="G71" s="506"/>
    </row>
    <row r="72" spans="1:7" x14ac:dyDescent="0.2">
      <c r="A72" s="389"/>
      <c r="B72" s="102"/>
      <c r="C72" s="102" t="s">
        <v>567</v>
      </c>
      <c r="D72" s="505"/>
      <c r="E72" s="506"/>
      <c r="F72" s="506"/>
      <c r="G72" s="506"/>
    </row>
    <row r="73" spans="1:7" x14ac:dyDescent="0.2">
      <c r="A73" s="389"/>
      <c r="B73" s="102"/>
      <c r="C73" s="102" t="s">
        <v>568</v>
      </c>
      <c r="D73" s="505"/>
      <c r="E73" s="506"/>
      <c r="F73" s="506"/>
      <c r="G73" s="506"/>
    </row>
    <row r="74" spans="1:7" x14ac:dyDescent="0.2">
      <c r="A74" s="389"/>
      <c r="B74" s="102"/>
      <c r="C74" s="102" t="s">
        <v>569</v>
      </c>
      <c r="D74" s="505"/>
      <c r="E74" s="506"/>
      <c r="F74" s="506"/>
      <c r="G74" s="506"/>
    </row>
    <row r="75" spans="1:7" x14ac:dyDescent="0.2">
      <c r="A75" s="248"/>
      <c r="B75" s="101" t="s">
        <v>575</v>
      </c>
      <c r="C75" s="106"/>
      <c r="D75" s="375">
        <f>SUM(D69:D74)</f>
        <v>0</v>
      </c>
      <c r="E75" s="375">
        <f>SUM(E69:E74)</f>
        <v>0</v>
      </c>
      <c r="F75" s="375">
        <f>SUM(F69:F74)</f>
        <v>0</v>
      </c>
      <c r="G75" s="375">
        <f>SUM(G69:G74)</f>
        <v>0</v>
      </c>
    </row>
    <row r="76" spans="1:7" x14ac:dyDescent="0.2">
      <c r="A76" s="117"/>
      <c r="B76" s="101" t="s">
        <v>92</v>
      </c>
      <c r="C76" s="376" t="s">
        <v>576</v>
      </c>
      <c r="D76" s="377"/>
      <c r="E76" s="378"/>
      <c r="F76" s="378"/>
      <c r="G76" s="378"/>
    </row>
    <row r="77" spans="1:7" x14ac:dyDescent="0.2">
      <c r="A77" s="117"/>
      <c r="B77" s="101"/>
      <c r="C77" s="102" t="s">
        <v>566</v>
      </c>
      <c r="D77" s="507"/>
      <c r="E77" s="507"/>
      <c r="F77" s="507"/>
      <c r="G77" s="507"/>
    </row>
    <row r="78" spans="1:7" x14ac:dyDescent="0.2">
      <c r="A78" s="117"/>
      <c r="B78" s="101"/>
      <c r="C78" s="102" t="s">
        <v>565</v>
      </c>
      <c r="D78" s="507"/>
      <c r="E78" s="507"/>
      <c r="F78" s="507"/>
      <c r="G78" s="507"/>
    </row>
    <row r="79" spans="1:7" x14ac:dyDescent="0.2">
      <c r="A79" s="117"/>
      <c r="B79" s="101"/>
      <c r="C79" s="102" t="s">
        <v>134</v>
      </c>
      <c r="D79" s="507"/>
      <c r="E79" s="507"/>
      <c r="F79" s="507"/>
      <c r="G79" s="507"/>
    </row>
    <row r="80" spans="1:7" x14ac:dyDescent="0.2">
      <c r="A80" s="117"/>
      <c r="B80" s="101"/>
      <c r="C80" s="102" t="s">
        <v>567</v>
      </c>
      <c r="D80" s="507"/>
      <c r="E80" s="507"/>
      <c r="F80" s="507"/>
      <c r="G80" s="507"/>
    </row>
    <row r="81" spans="1:7" x14ac:dyDescent="0.2">
      <c r="A81" s="117"/>
      <c r="B81" s="101"/>
      <c r="C81" s="102" t="s">
        <v>568</v>
      </c>
      <c r="D81" s="507"/>
      <c r="E81" s="507"/>
      <c r="F81" s="507"/>
      <c r="G81" s="507"/>
    </row>
    <row r="82" spans="1:7" x14ac:dyDescent="0.2">
      <c r="A82" s="117"/>
      <c r="B82" s="101"/>
      <c r="C82" s="88" t="s">
        <v>569</v>
      </c>
      <c r="D82" s="507"/>
      <c r="E82" s="507"/>
      <c r="F82" s="507"/>
      <c r="G82" s="507"/>
    </row>
    <row r="83" spans="1:7" x14ac:dyDescent="0.2">
      <c r="A83" s="117"/>
      <c r="B83" s="101" t="s">
        <v>575</v>
      </c>
      <c r="C83" s="376"/>
      <c r="D83" s="206">
        <f>SUM(D77:D82)</f>
        <v>0</v>
      </c>
      <c r="E83" s="206">
        <f>SUM(E77:E82)</f>
        <v>0</v>
      </c>
      <c r="F83" s="206">
        <f>SUM(F77:F82)</f>
        <v>0</v>
      </c>
      <c r="G83" s="206">
        <f>SUM(G77:G82)</f>
        <v>0</v>
      </c>
    </row>
    <row r="84" spans="1:7" x14ac:dyDescent="0.2">
      <c r="A84" s="399"/>
      <c r="B84" s="83" t="s">
        <v>187</v>
      </c>
      <c r="C84" s="83" t="s">
        <v>254</v>
      </c>
      <c r="D84" s="520"/>
      <c r="E84" s="521"/>
      <c r="F84" s="521"/>
      <c r="G84" s="521"/>
    </row>
    <row r="85" spans="1:7" x14ac:dyDescent="0.2">
      <c r="A85" s="399"/>
      <c r="B85" s="83" t="s">
        <v>141</v>
      </c>
      <c r="C85" s="83" t="s">
        <v>577</v>
      </c>
      <c r="D85" s="520"/>
      <c r="E85" s="521"/>
      <c r="F85" s="521"/>
      <c r="G85" s="521"/>
    </row>
    <row r="86" spans="1:7" x14ac:dyDescent="0.2">
      <c r="A86" s="117"/>
      <c r="B86" s="101" t="s">
        <v>578</v>
      </c>
      <c r="C86" s="101"/>
      <c r="D86" s="206">
        <f>SUM(D84:D85)</f>
        <v>0</v>
      </c>
      <c r="E86" s="206">
        <f>SUM(E84:E85)</f>
        <v>0</v>
      </c>
      <c r="F86" s="206">
        <f>SUM(F84:F85)</f>
        <v>0</v>
      </c>
      <c r="G86" s="206">
        <f>SUM(G84:G85)</f>
        <v>0</v>
      </c>
    </row>
    <row r="87" spans="1:7" ht="15.75" thickBot="1" x14ac:dyDescent="0.3">
      <c r="A87" s="400" t="s">
        <v>571</v>
      </c>
      <c r="B87" s="121"/>
      <c r="C87" s="121"/>
      <c r="D87" s="156">
        <f>D59+D67+D75+D83+D86</f>
        <v>0</v>
      </c>
      <c r="E87" s="156">
        <f>E59+E67+E75+E83+E86</f>
        <v>0</v>
      </c>
      <c r="F87" s="156">
        <f>F59+F67+F75+F83+F86</f>
        <v>0</v>
      </c>
      <c r="G87" s="156">
        <f>G59+G67+G75+G83+G86</f>
        <v>0</v>
      </c>
    </row>
    <row r="88" spans="1:7" ht="15.75" thickTop="1" x14ac:dyDescent="0.25">
      <c r="A88" s="401"/>
      <c r="B88" s="102" t="s">
        <v>579</v>
      </c>
      <c r="C88" s="51" t="s">
        <v>580</v>
      </c>
      <c r="D88" s="130"/>
      <c r="E88" s="130"/>
      <c r="F88" s="130"/>
      <c r="G88" s="130"/>
    </row>
    <row r="89" spans="1:7" x14ac:dyDescent="0.2">
      <c r="A89" s="248"/>
      <c r="B89" s="102"/>
      <c r="C89" s="102" t="s">
        <v>143</v>
      </c>
      <c r="D89" s="507"/>
      <c r="E89" s="510"/>
      <c r="F89" s="510"/>
      <c r="G89" s="510"/>
    </row>
    <row r="90" spans="1:7" x14ac:dyDescent="0.2">
      <c r="A90" s="338"/>
      <c r="B90" s="102"/>
      <c r="C90" s="102" t="s">
        <v>144</v>
      </c>
      <c r="D90" s="507"/>
      <c r="E90" s="510"/>
      <c r="F90" s="510"/>
      <c r="G90" s="510"/>
    </row>
    <row r="91" spans="1:7" ht="15" thickBot="1" x14ac:dyDescent="0.25">
      <c r="A91" s="402"/>
      <c r="B91" s="121" t="s">
        <v>145</v>
      </c>
      <c r="C91" s="57"/>
      <c r="D91" s="150">
        <f>SUM(D89:D90)</f>
        <v>0</v>
      </c>
      <c r="E91" s="150">
        <f>SUM(E89:E90)</f>
        <v>0</v>
      </c>
      <c r="F91" s="150">
        <f>SUM(F89:F90)</f>
        <v>0</v>
      </c>
      <c r="G91" s="150">
        <f>SUM(G89:G90)</f>
        <v>0</v>
      </c>
    </row>
    <row r="92" spans="1:7" ht="16.5" thickTop="1" thickBot="1" x14ac:dyDescent="0.3">
      <c r="A92" s="403" t="s">
        <v>146</v>
      </c>
      <c r="B92" s="180"/>
      <c r="C92" s="379"/>
      <c r="D92" s="380">
        <f>D87+D91</f>
        <v>0</v>
      </c>
      <c r="E92" s="380">
        <f>E87+E91</f>
        <v>0</v>
      </c>
      <c r="F92" s="380">
        <f>F87+F91</f>
        <v>0</v>
      </c>
      <c r="G92" s="380">
        <f>G87+G91</f>
        <v>0</v>
      </c>
    </row>
    <row r="93" spans="1:7" ht="15.75" thickTop="1" x14ac:dyDescent="0.25">
      <c r="A93" s="145"/>
      <c r="B93" s="146"/>
      <c r="C93" s="382"/>
      <c r="D93" s="154"/>
      <c r="E93" s="154"/>
      <c r="F93" s="154"/>
      <c r="G93" s="154"/>
    </row>
    <row r="94" spans="1:7" x14ac:dyDescent="0.2">
      <c r="A94" s="383" t="str">
        <f>'Form 1 Cover'!B21</f>
        <v>Doral Academy of Northern Nevada</v>
      </c>
      <c r="B94" s="140"/>
      <c r="C94" s="58"/>
      <c r="F94" s="38" t="str">
        <f>"Budget Fiscal Year "&amp;TEXT('Form 1 Cover'!$D$138, "mm/dd/yy")</f>
        <v>Budget Fiscal Year 2017-2018</v>
      </c>
    </row>
    <row r="95" spans="1:7" x14ac:dyDescent="0.2">
      <c r="A95" s="383"/>
      <c r="B95" s="140"/>
      <c r="C95" s="58"/>
    </row>
    <row r="96" spans="1:7" x14ac:dyDescent="0.2">
      <c r="A96" s="107" t="s">
        <v>5</v>
      </c>
      <c r="D96" s="38" t="s">
        <v>461</v>
      </c>
      <c r="G96" s="141">
        <f>'Form 1 Cover'!D147</f>
        <v>42787</v>
      </c>
    </row>
    <row r="98" spans="2:7" x14ac:dyDescent="0.2">
      <c r="B98" s="384"/>
      <c r="C98" s="385" t="s">
        <v>581</v>
      </c>
      <c r="D98" s="386">
        <f>D41-D87</f>
        <v>0</v>
      </c>
      <c r="E98" s="386">
        <f>E41-E87</f>
        <v>0</v>
      </c>
      <c r="F98" s="386">
        <f>F41-F87</f>
        <v>0</v>
      </c>
      <c r="G98" s="386">
        <f>G41-G87</f>
        <v>0</v>
      </c>
    </row>
  </sheetData>
  <sheetProtection sheet="1" objects="1" scenarios="1"/>
  <phoneticPr fontId="13"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8"/>
  <sheetViews>
    <sheetView topLeftCell="A13" zoomScaleNormal="100" workbookViewId="0">
      <selection activeCell="A18" sqref="A18"/>
    </sheetView>
  </sheetViews>
  <sheetFormatPr defaultColWidth="9.140625" defaultRowHeight="14.25" x14ac:dyDescent="0.2"/>
  <cols>
    <col min="1" max="1" width="28.42578125" style="38" customWidth="1"/>
    <col min="2" max="2" width="5.7109375" style="38" customWidth="1"/>
    <col min="3" max="3" width="7.7109375" style="38" customWidth="1"/>
    <col min="4" max="4" width="14.7109375" style="38" customWidth="1"/>
    <col min="5" max="5" width="12.28515625" style="38" customWidth="1"/>
    <col min="6" max="6" width="12.42578125" style="38" customWidth="1"/>
    <col min="7" max="7" width="11.140625" style="38" customWidth="1"/>
    <col min="8" max="8" width="14.85546875" style="38" customWidth="1"/>
    <col min="9" max="11" width="14.7109375" style="38" customWidth="1"/>
    <col min="12" max="13" width="9.140625" style="38"/>
    <col min="14" max="14" width="20.5703125" customWidth="1"/>
    <col min="15" max="19" width="8.7109375" customWidth="1"/>
    <col min="20" max="16384" width="9.140625" style="38"/>
  </cols>
  <sheetData>
    <row r="2" spans="1:21" ht="15" x14ac:dyDescent="0.25">
      <c r="A2" s="513" t="str">
        <f>'Form 1 Cover'!B21</f>
        <v>Doral Academy of Northern Nevada</v>
      </c>
      <c r="B2" s="58"/>
      <c r="C2" s="58"/>
      <c r="D2" s="58"/>
      <c r="F2" s="248" t="s">
        <v>528</v>
      </c>
      <c r="G2" s="211"/>
      <c r="H2" s="106"/>
      <c r="I2" s="139" t="s">
        <v>94</v>
      </c>
    </row>
    <row r="3" spans="1:21" x14ac:dyDescent="0.2">
      <c r="F3" s="139" t="s">
        <v>96</v>
      </c>
      <c r="I3" s="139" t="s">
        <v>97</v>
      </c>
    </row>
    <row r="4" spans="1:21" x14ac:dyDescent="0.2">
      <c r="A4" s="38" t="s">
        <v>95</v>
      </c>
      <c r="F4" s="139" t="s">
        <v>98</v>
      </c>
      <c r="I4" s="139" t="s">
        <v>99</v>
      </c>
    </row>
    <row r="5" spans="1:21" x14ac:dyDescent="0.2">
      <c r="A5" s="218"/>
      <c r="F5" s="139" t="s">
        <v>100</v>
      </c>
      <c r="I5" s="139" t="s">
        <v>101</v>
      </c>
    </row>
    <row r="6" spans="1:21" x14ac:dyDescent="0.2">
      <c r="F6" s="139" t="s">
        <v>102</v>
      </c>
      <c r="I6" s="139" t="s">
        <v>103</v>
      </c>
    </row>
    <row r="7" spans="1:21" x14ac:dyDescent="0.2">
      <c r="F7" s="139" t="s">
        <v>104</v>
      </c>
      <c r="I7" s="139" t="s">
        <v>105</v>
      </c>
    </row>
    <row r="8" spans="1:21" x14ac:dyDescent="0.2">
      <c r="F8" s="139"/>
    </row>
    <row r="10" spans="1:21" s="228" customFormat="1" x14ac:dyDescent="0.2">
      <c r="A10" s="224" t="s">
        <v>47</v>
      </c>
      <c r="B10" s="224" t="s">
        <v>48</v>
      </c>
      <c r="C10" s="225" t="s">
        <v>49</v>
      </c>
      <c r="D10" s="225" t="s">
        <v>50</v>
      </c>
      <c r="E10" s="225" t="s">
        <v>51</v>
      </c>
      <c r="F10" s="225" t="s">
        <v>52</v>
      </c>
      <c r="G10" s="225" t="s">
        <v>53</v>
      </c>
      <c r="H10" s="226" t="s">
        <v>54</v>
      </c>
      <c r="I10" s="227" t="s">
        <v>106</v>
      </c>
      <c r="J10" s="225" t="s">
        <v>107</v>
      </c>
      <c r="K10" s="224" t="s">
        <v>108</v>
      </c>
      <c r="N10"/>
      <c r="O10"/>
      <c r="P10"/>
      <c r="Q10"/>
      <c r="R10"/>
      <c r="S10"/>
    </row>
    <row r="11" spans="1:21" s="50" customFormat="1" x14ac:dyDescent="0.2">
      <c r="A11" s="48"/>
      <c r="B11" s="48"/>
      <c r="C11" s="49" t="s">
        <v>603</v>
      </c>
      <c r="D11" s="49"/>
      <c r="E11" s="49"/>
      <c r="F11" s="49"/>
      <c r="G11" s="49"/>
      <c r="H11" s="229"/>
      <c r="I11" s="230" t="s">
        <v>109</v>
      </c>
      <c r="J11" s="231"/>
      <c r="K11" s="232" t="s">
        <v>463</v>
      </c>
      <c r="M11" s="229"/>
      <c r="N11"/>
      <c r="O11"/>
      <c r="P11"/>
      <c r="Q11"/>
      <c r="R11"/>
      <c r="S11"/>
      <c r="T11" s="229"/>
      <c r="U11" s="229"/>
    </row>
    <row r="12" spans="1:21" s="228" customFormat="1" x14ac:dyDescent="0.2">
      <c r="A12" s="232"/>
      <c r="B12" s="232"/>
      <c r="C12" s="233" t="s">
        <v>604</v>
      </c>
      <c r="D12" s="233"/>
      <c r="E12" s="233"/>
      <c r="F12" s="233"/>
      <c r="G12" s="233"/>
      <c r="H12" s="234" t="s">
        <v>110</v>
      </c>
      <c r="I12" s="627" t="str">
        <f>"YEAR ENDING "&amp;TEXT('Form 1 Cover'!D140, "MM/DD/YY")</f>
        <v>YEAR ENDING 06/30/18</v>
      </c>
      <c r="J12" s="628"/>
      <c r="K12" s="232"/>
      <c r="L12" s="50"/>
      <c r="M12" s="234"/>
      <c r="N12"/>
      <c r="O12"/>
      <c r="P12"/>
      <c r="Q12"/>
      <c r="R12"/>
      <c r="S12"/>
      <c r="T12" s="234"/>
      <c r="U12" s="234"/>
    </row>
    <row r="13" spans="1:21" s="50" customFormat="1" x14ac:dyDescent="0.2">
      <c r="A13" s="48"/>
      <c r="B13" s="48"/>
      <c r="C13" s="49" t="s">
        <v>605</v>
      </c>
      <c r="D13" s="49" t="s">
        <v>111</v>
      </c>
      <c r="E13" s="49"/>
      <c r="F13" s="49" t="s">
        <v>112</v>
      </c>
      <c r="G13" s="49"/>
      <c r="H13" s="229" t="s">
        <v>113</v>
      </c>
      <c r="I13" s="5"/>
      <c r="J13" s="6"/>
      <c r="K13" s="232"/>
      <c r="M13" s="229"/>
      <c r="N13"/>
      <c r="O13"/>
      <c r="P13"/>
      <c r="Q13"/>
      <c r="R13"/>
      <c r="S13"/>
      <c r="T13" s="229"/>
      <c r="U13" s="229"/>
    </row>
    <row r="14" spans="1:21" s="50" customFormat="1" x14ac:dyDescent="0.2">
      <c r="A14" s="48" t="s">
        <v>422</v>
      </c>
      <c r="B14" s="48" t="s">
        <v>464</v>
      </c>
      <c r="C14" s="49" t="s">
        <v>604</v>
      </c>
      <c r="D14" s="49" t="s">
        <v>114</v>
      </c>
      <c r="E14" s="49" t="s">
        <v>115</v>
      </c>
      <c r="F14" s="49" t="s">
        <v>116</v>
      </c>
      <c r="G14" s="49" t="s">
        <v>117</v>
      </c>
      <c r="H14" s="229" t="s">
        <v>118</v>
      </c>
      <c r="I14" s="33" t="s">
        <v>465</v>
      </c>
      <c r="J14" s="32" t="s">
        <v>119</v>
      </c>
      <c r="K14" s="34">
        <f>'Form 1 Cover'!D140</f>
        <v>43281</v>
      </c>
      <c r="M14" s="229"/>
      <c r="N14"/>
      <c r="O14"/>
      <c r="P14"/>
      <c r="Q14"/>
      <c r="R14"/>
      <c r="S14"/>
      <c r="T14" s="229"/>
      <c r="U14" s="229"/>
    </row>
    <row r="15" spans="1:21" s="50" customFormat="1" ht="15.75" thickBot="1" x14ac:dyDescent="0.3">
      <c r="A15" s="235" t="s">
        <v>120</v>
      </c>
      <c r="B15" s="237" t="s">
        <v>121</v>
      </c>
      <c r="C15" s="236" t="s">
        <v>122</v>
      </c>
      <c r="D15" s="236" t="s">
        <v>123</v>
      </c>
      <c r="E15" s="236" t="s">
        <v>124</v>
      </c>
      <c r="F15" s="236" t="s">
        <v>124</v>
      </c>
      <c r="G15" s="237" t="s">
        <v>125</v>
      </c>
      <c r="H15" s="31">
        <f>'Form 1 Cover'!D144</f>
        <v>42917</v>
      </c>
      <c r="I15" s="238" t="s">
        <v>126</v>
      </c>
      <c r="J15" s="239" t="s">
        <v>126</v>
      </c>
      <c r="K15" s="238" t="s">
        <v>127</v>
      </c>
      <c r="M15" s="229"/>
      <c r="N15"/>
      <c r="O15"/>
      <c r="P15"/>
      <c r="Q15"/>
      <c r="R15"/>
      <c r="S15"/>
      <c r="T15" s="229"/>
      <c r="U15" s="229"/>
    </row>
    <row r="16" spans="1:21" ht="27" customHeight="1" x14ac:dyDescent="0.2">
      <c r="A16" s="528" t="s">
        <v>128</v>
      </c>
      <c r="B16" s="240"/>
      <c r="C16" s="240"/>
      <c r="D16" s="177"/>
      <c r="E16" s="241"/>
      <c r="F16" s="241"/>
      <c r="G16" s="242"/>
      <c r="H16" s="243"/>
      <c r="I16" s="104"/>
      <c r="J16" s="104"/>
      <c r="K16" s="104"/>
      <c r="M16" s="58"/>
      <c r="T16" s="58"/>
      <c r="U16" s="58"/>
    </row>
    <row r="17" spans="1:21" ht="14.1" customHeight="1" x14ac:dyDescent="0.2">
      <c r="A17" s="522" t="s">
        <v>713</v>
      </c>
      <c r="B17" s="523">
        <v>7</v>
      </c>
      <c r="C17" s="523">
        <v>48</v>
      </c>
      <c r="D17" s="524">
        <f>500*168</f>
        <v>84000</v>
      </c>
      <c r="E17" s="525">
        <v>42917</v>
      </c>
      <c r="F17" s="525">
        <v>44378</v>
      </c>
      <c r="G17" s="526">
        <v>0.05</v>
      </c>
      <c r="H17" s="527">
        <f>D17</f>
        <v>84000</v>
      </c>
      <c r="I17" s="527"/>
      <c r="J17" s="527"/>
      <c r="K17" s="404">
        <f t="shared" ref="K17:K31" si="0">I17+J17</f>
        <v>0</v>
      </c>
      <c r="M17" s="58"/>
      <c r="T17" s="58"/>
      <c r="U17" s="58"/>
    </row>
    <row r="18" spans="1:21" ht="14.1" customHeight="1" x14ac:dyDescent="0.2">
      <c r="A18" s="522"/>
      <c r="B18" s="523"/>
      <c r="C18" s="523"/>
      <c r="D18" s="524"/>
      <c r="E18" s="525"/>
      <c r="F18" s="525"/>
      <c r="G18" s="526"/>
      <c r="H18" s="527"/>
      <c r="I18" s="527"/>
      <c r="J18" s="527"/>
      <c r="K18" s="404">
        <f t="shared" si="0"/>
        <v>0</v>
      </c>
      <c r="M18" s="58"/>
      <c r="T18" s="58"/>
      <c r="U18" s="58"/>
    </row>
    <row r="19" spans="1:21" ht="14.1" customHeight="1" x14ac:dyDescent="0.2">
      <c r="A19" s="522"/>
      <c r="B19" s="523"/>
      <c r="C19" s="523"/>
      <c r="D19" s="524"/>
      <c r="E19" s="525"/>
      <c r="F19" s="525"/>
      <c r="G19" s="526"/>
      <c r="H19" s="527"/>
      <c r="I19" s="527"/>
      <c r="J19" s="527"/>
      <c r="K19" s="404">
        <f t="shared" si="0"/>
        <v>0</v>
      </c>
      <c r="M19" s="58"/>
      <c r="T19" s="58"/>
      <c r="U19" s="58"/>
    </row>
    <row r="20" spans="1:21" ht="14.1" customHeight="1" x14ac:dyDescent="0.2">
      <c r="A20" s="522"/>
      <c r="B20" s="523"/>
      <c r="C20" s="523"/>
      <c r="D20" s="524"/>
      <c r="E20" s="525"/>
      <c r="F20" s="525"/>
      <c r="G20" s="526"/>
      <c r="H20" s="527"/>
      <c r="I20" s="527"/>
      <c r="J20" s="527"/>
      <c r="K20" s="404">
        <f t="shared" si="0"/>
        <v>0</v>
      </c>
      <c r="M20" s="58"/>
      <c r="T20" s="58"/>
      <c r="U20" s="58"/>
    </row>
    <row r="21" spans="1:21" ht="14.1" customHeight="1" x14ac:dyDescent="0.2">
      <c r="A21" s="522"/>
      <c r="B21" s="523"/>
      <c r="C21" s="523"/>
      <c r="D21" s="524"/>
      <c r="E21" s="525"/>
      <c r="F21" s="525"/>
      <c r="G21" s="526"/>
      <c r="H21" s="527"/>
      <c r="I21" s="527"/>
      <c r="J21" s="527"/>
      <c r="K21" s="404">
        <f t="shared" si="0"/>
        <v>0</v>
      </c>
      <c r="M21" s="58"/>
      <c r="T21" s="58"/>
      <c r="U21" s="58"/>
    </row>
    <row r="22" spans="1:21" ht="14.1" customHeight="1" x14ac:dyDescent="0.2">
      <c r="A22" s="522"/>
      <c r="B22" s="523"/>
      <c r="C22" s="523"/>
      <c r="D22" s="524"/>
      <c r="E22" s="525"/>
      <c r="F22" s="525"/>
      <c r="G22" s="526"/>
      <c r="H22" s="527"/>
      <c r="I22" s="527"/>
      <c r="J22" s="527"/>
      <c r="K22" s="404">
        <f t="shared" si="0"/>
        <v>0</v>
      </c>
      <c r="M22" s="58"/>
      <c r="T22" s="58"/>
      <c r="U22" s="58"/>
    </row>
    <row r="23" spans="1:21" ht="14.1" customHeight="1" x14ac:dyDescent="0.2">
      <c r="A23" s="522"/>
      <c r="B23" s="523"/>
      <c r="C23" s="523"/>
      <c r="D23" s="524"/>
      <c r="E23" s="525"/>
      <c r="F23" s="525"/>
      <c r="G23" s="526"/>
      <c r="H23" s="527"/>
      <c r="I23" s="527"/>
      <c r="J23" s="527"/>
      <c r="K23" s="404">
        <f t="shared" si="0"/>
        <v>0</v>
      </c>
      <c r="M23" s="58"/>
      <c r="T23" s="58"/>
      <c r="U23" s="58"/>
    </row>
    <row r="24" spans="1:21" ht="14.1" customHeight="1" x14ac:dyDescent="0.2">
      <c r="A24" s="522"/>
      <c r="B24" s="523"/>
      <c r="C24" s="523"/>
      <c r="D24" s="524"/>
      <c r="E24" s="525"/>
      <c r="F24" s="525"/>
      <c r="G24" s="526"/>
      <c r="H24" s="527"/>
      <c r="I24" s="527"/>
      <c r="J24" s="527"/>
      <c r="K24" s="404">
        <f t="shared" si="0"/>
        <v>0</v>
      </c>
      <c r="M24" s="58"/>
      <c r="T24" s="58"/>
      <c r="U24" s="58"/>
    </row>
    <row r="25" spans="1:21" ht="14.1" customHeight="1" x14ac:dyDescent="0.2">
      <c r="A25" s="522"/>
      <c r="B25" s="523"/>
      <c r="C25" s="523"/>
      <c r="D25" s="524"/>
      <c r="E25" s="525"/>
      <c r="F25" s="525"/>
      <c r="G25" s="526"/>
      <c r="H25" s="527"/>
      <c r="I25" s="527"/>
      <c r="J25" s="527"/>
      <c r="K25" s="404">
        <f t="shared" si="0"/>
        <v>0</v>
      </c>
      <c r="M25" s="58"/>
      <c r="T25" s="58"/>
      <c r="U25" s="58"/>
    </row>
    <row r="26" spans="1:21" ht="14.1" customHeight="1" x14ac:dyDescent="0.2">
      <c r="A26" s="522"/>
      <c r="B26" s="523"/>
      <c r="C26" s="523"/>
      <c r="D26" s="524"/>
      <c r="E26" s="525"/>
      <c r="F26" s="525"/>
      <c r="G26" s="526"/>
      <c r="H26" s="527"/>
      <c r="I26" s="527"/>
      <c r="J26" s="527"/>
      <c r="K26" s="404">
        <f t="shared" si="0"/>
        <v>0</v>
      </c>
      <c r="M26" s="58"/>
      <c r="T26" s="58"/>
      <c r="U26" s="58"/>
    </row>
    <row r="27" spans="1:21" ht="14.1" customHeight="1" x14ac:dyDescent="0.2">
      <c r="A27" s="522"/>
      <c r="B27" s="523"/>
      <c r="C27" s="523"/>
      <c r="D27" s="524"/>
      <c r="E27" s="525"/>
      <c r="F27" s="525"/>
      <c r="G27" s="526"/>
      <c r="H27" s="527"/>
      <c r="I27" s="527"/>
      <c r="J27" s="527"/>
      <c r="K27" s="404">
        <f t="shared" si="0"/>
        <v>0</v>
      </c>
      <c r="M27" s="58"/>
      <c r="T27" s="58"/>
      <c r="U27" s="58"/>
    </row>
    <row r="28" spans="1:21" ht="14.1" customHeight="1" x14ac:dyDescent="0.2">
      <c r="A28" s="522"/>
      <c r="B28" s="523"/>
      <c r="C28" s="523"/>
      <c r="D28" s="524"/>
      <c r="E28" s="525"/>
      <c r="F28" s="525"/>
      <c r="G28" s="526"/>
      <c r="H28" s="527"/>
      <c r="I28" s="527"/>
      <c r="J28" s="527"/>
      <c r="K28" s="404">
        <f t="shared" si="0"/>
        <v>0</v>
      </c>
      <c r="M28" s="58"/>
      <c r="T28" s="58"/>
      <c r="U28" s="58"/>
    </row>
    <row r="29" spans="1:21" ht="14.1" customHeight="1" x14ac:dyDescent="0.2">
      <c r="A29" s="522"/>
      <c r="B29" s="523"/>
      <c r="C29" s="523"/>
      <c r="D29" s="524"/>
      <c r="E29" s="525"/>
      <c r="F29" s="525"/>
      <c r="G29" s="526"/>
      <c r="H29" s="527"/>
      <c r="I29" s="527"/>
      <c r="J29" s="527"/>
      <c r="K29" s="404">
        <f t="shared" si="0"/>
        <v>0</v>
      </c>
      <c r="M29" s="58"/>
      <c r="T29" s="58"/>
      <c r="U29" s="58"/>
    </row>
    <row r="30" spans="1:21" ht="14.1" customHeight="1" x14ac:dyDescent="0.2">
      <c r="A30" s="522"/>
      <c r="B30" s="523"/>
      <c r="C30" s="523"/>
      <c r="D30" s="524"/>
      <c r="E30" s="525"/>
      <c r="F30" s="525"/>
      <c r="G30" s="526"/>
      <c r="H30" s="527"/>
      <c r="I30" s="527"/>
      <c r="J30" s="527"/>
      <c r="K30" s="404">
        <f t="shared" si="0"/>
        <v>0</v>
      </c>
      <c r="M30" s="58"/>
      <c r="T30" s="58"/>
      <c r="U30" s="58"/>
    </row>
    <row r="31" spans="1:21" ht="14.1" customHeight="1" x14ac:dyDescent="0.2">
      <c r="A31" s="522"/>
      <c r="B31" s="523"/>
      <c r="C31" s="523"/>
      <c r="D31" s="524"/>
      <c r="E31" s="525"/>
      <c r="F31" s="525"/>
      <c r="G31" s="526"/>
      <c r="H31" s="527"/>
      <c r="I31" s="527"/>
      <c r="J31" s="527"/>
      <c r="K31" s="404">
        <f t="shared" si="0"/>
        <v>0</v>
      </c>
      <c r="M31" s="58"/>
      <c r="T31" s="58"/>
      <c r="U31" s="58"/>
    </row>
    <row r="32" spans="1:21" s="36" customFormat="1" ht="25.5" customHeight="1" x14ac:dyDescent="0.25">
      <c r="A32" s="244" t="s">
        <v>129</v>
      </c>
      <c r="B32" s="244"/>
      <c r="C32" s="244"/>
      <c r="D32" s="405">
        <f>SUM(D17:D31)</f>
        <v>84000</v>
      </c>
      <c r="E32" s="244"/>
      <c r="F32" s="244"/>
      <c r="G32" s="244"/>
      <c r="H32" s="406">
        <f>SUM(H16:H31)</f>
        <v>84000</v>
      </c>
      <c r="I32" s="406">
        <f>SUM(I17:I31)</f>
        <v>0</v>
      </c>
      <c r="J32" s="406">
        <f>SUM(J17:J31)</f>
        <v>0</v>
      </c>
      <c r="K32" s="406">
        <f>SUM(K17:K31)</f>
        <v>0</v>
      </c>
      <c r="M32" s="201"/>
      <c r="N32"/>
      <c r="O32"/>
      <c r="P32"/>
      <c r="Q32"/>
      <c r="R32"/>
      <c r="S32"/>
      <c r="T32" s="201"/>
      <c r="U32" s="201"/>
    </row>
    <row r="33" spans="1:21" s="36" customFormat="1" ht="25.5" customHeight="1" x14ac:dyDescent="0.25">
      <c r="A33" s="246"/>
      <c r="B33" s="246"/>
      <c r="C33" s="246"/>
      <c r="D33" s="247"/>
      <c r="E33" s="246"/>
      <c r="F33" s="246"/>
      <c r="G33" s="246"/>
      <c r="H33" s="247"/>
      <c r="I33" s="247"/>
      <c r="J33" s="247"/>
      <c r="K33" s="247"/>
      <c r="M33" s="201"/>
      <c r="N33"/>
      <c r="O33"/>
      <c r="P33"/>
      <c r="Q33"/>
      <c r="R33"/>
      <c r="S33"/>
      <c r="T33" s="201"/>
      <c r="U33" s="201"/>
    </row>
    <row r="34" spans="1:21" ht="21.75" customHeight="1" x14ac:dyDescent="0.25">
      <c r="A34" s="513" t="str">
        <f>'Form 1 Cover'!B21</f>
        <v>Doral Academy of Northern Nevada</v>
      </c>
      <c r="D34" s="58"/>
      <c r="H34" s="229"/>
      <c r="J34" s="3" t="str">
        <f>"Budget Fiscal Year "&amp;TEXT('Form 1 Cover'!$D$138, "mm/dd/yy")</f>
        <v>Budget Fiscal Year 2017-2018</v>
      </c>
      <c r="K34" s="229"/>
      <c r="M34" s="58"/>
      <c r="T34" s="58"/>
      <c r="U34" s="58"/>
    </row>
    <row r="35" spans="1:21" x14ac:dyDescent="0.2">
      <c r="A35" s="58"/>
      <c r="M35" s="58"/>
      <c r="T35" s="58"/>
      <c r="U35" s="58"/>
    </row>
    <row r="36" spans="1:21" x14ac:dyDescent="0.2">
      <c r="A36" s="245" t="s">
        <v>558</v>
      </c>
      <c r="K36" s="2">
        <f>'Form 1 Cover'!$D$147</f>
        <v>42787</v>
      </c>
      <c r="M36" s="58"/>
      <c r="T36" s="58"/>
      <c r="U36" s="58"/>
    </row>
    <row r="37" spans="1:21" x14ac:dyDescent="0.2">
      <c r="M37" s="58"/>
      <c r="T37" s="58"/>
      <c r="U37" s="58"/>
    </row>
    <row r="38" spans="1:21" x14ac:dyDescent="0.2">
      <c r="M38" s="58"/>
      <c r="T38" s="58"/>
      <c r="U38" s="58"/>
    </row>
  </sheetData>
  <sheetProtection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heetViews>
  <sheetFormatPr defaultColWidth="9.140625" defaultRowHeight="14.25" x14ac:dyDescent="0.2"/>
  <cols>
    <col min="1" max="1" width="3.42578125" style="38" customWidth="1"/>
    <col min="2" max="2" width="31.140625" style="38" customWidth="1"/>
    <col min="3" max="3" width="11.140625" style="38" customWidth="1"/>
    <col min="4" max="7" width="21.7109375" style="38" customWidth="1"/>
    <col min="8" max="16384" width="9.140625" style="38"/>
  </cols>
  <sheetData>
    <row r="1" spans="1:7" ht="15" x14ac:dyDescent="0.25">
      <c r="B1" s="36" t="str">
        <f>'Form 1 Cover'!B21</f>
        <v>Doral Academy of Northern Nevada</v>
      </c>
    </row>
    <row r="3" spans="1:7" ht="19.5" customHeight="1" x14ac:dyDescent="0.25">
      <c r="A3" s="36"/>
      <c r="B3" s="36"/>
      <c r="C3" s="37"/>
      <c r="D3" s="646" t="s">
        <v>545</v>
      </c>
      <c r="E3" s="647"/>
      <c r="F3" s="646" t="s">
        <v>546</v>
      </c>
      <c r="G3" s="647"/>
    </row>
    <row r="4" spans="1:7" ht="15.75" x14ac:dyDescent="0.25">
      <c r="A4" s="39" t="s">
        <v>66</v>
      </c>
      <c r="B4" s="36"/>
      <c r="C4" s="40" t="str">
        <f>'Form 1 Cover'!D138</f>
        <v>2017-2018</v>
      </c>
      <c r="D4" s="41" t="s">
        <v>67</v>
      </c>
      <c r="E4" s="42" t="s">
        <v>48</v>
      </c>
      <c r="F4" s="42" t="s">
        <v>49</v>
      </c>
      <c r="G4" s="42" t="s">
        <v>50</v>
      </c>
    </row>
    <row r="5" spans="1:7" ht="15" x14ac:dyDescent="0.25">
      <c r="A5" s="43"/>
      <c r="B5" s="43"/>
      <c r="C5" s="44"/>
      <c r="D5" s="45" t="s">
        <v>68</v>
      </c>
      <c r="E5" s="46" t="s">
        <v>69</v>
      </c>
      <c r="F5" s="46" t="s">
        <v>68</v>
      </c>
      <c r="G5" s="46" t="s">
        <v>69</v>
      </c>
    </row>
    <row r="6" spans="1:7" ht="15" x14ac:dyDescent="0.25">
      <c r="A6" s="446"/>
      <c r="B6" s="84"/>
      <c r="C6" s="407" t="s">
        <v>423</v>
      </c>
      <c r="D6" s="48" t="s">
        <v>537</v>
      </c>
      <c r="E6" s="49" t="s">
        <v>538</v>
      </c>
      <c r="F6" s="49" t="s">
        <v>539</v>
      </c>
      <c r="G6" s="49" t="s">
        <v>540</v>
      </c>
    </row>
    <row r="7" spans="1:7" ht="15" x14ac:dyDescent="0.25">
      <c r="A7" s="456" t="s">
        <v>70</v>
      </c>
      <c r="B7" s="51"/>
      <c r="C7" s="46" t="s">
        <v>71</v>
      </c>
      <c r="D7" s="240" t="s">
        <v>530</v>
      </c>
      <c r="E7" s="44" t="s">
        <v>535</v>
      </c>
      <c r="F7" s="44" t="s">
        <v>536</v>
      </c>
      <c r="G7" s="44" t="s">
        <v>541</v>
      </c>
    </row>
    <row r="8" spans="1:7" ht="15" x14ac:dyDescent="0.25">
      <c r="A8" s="457"/>
      <c r="B8" s="249" t="s">
        <v>533</v>
      </c>
      <c r="C8" s="250" t="s">
        <v>542</v>
      </c>
      <c r="D8" s="529"/>
      <c r="E8" s="529"/>
      <c r="F8" s="347"/>
      <c r="G8" s="347"/>
    </row>
    <row r="9" spans="1:7" ht="15" x14ac:dyDescent="0.25">
      <c r="A9" s="457"/>
      <c r="B9" s="249" t="s">
        <v>531</v>
      </c>
      <c r="C9" s="250" t="s">
        <v>543</v>
      </c>
      <c r="D9" s="529"/>
      <c r="E9" s="529"/>
      <c r="F9" s="347"/>
      <c r="G9" s="347"/>
    </row>
    <row r="10" spans="1:7" ht="15" x14ac:dyDescent="0.25">
      <c r="A10" s="457"/>
      <c r="B10" s="249" t="s">
        <v>532</v>
      </c>
      <c r="C10" s="250" t="s">
        <v>542</v>
      </c>
      <c r="D10" s="347"/>
      <c r="E10" s="347"/>
      <c r="F10" s="529"/>
      <c r="G10" s="529"/>
    </row>
    <row r="11" spans="1:7" ht="15" x14ac:dyDescent="0.25">
      <c r="A11" s="457"/>
      <c r="B11" s="249" t="s">
        <v>534</v>
      </c>
      <c r="C11" s="250" t="s">
        <v>544</v>
      </c>
      <c r="D11" s="347"/>
      <c r="E11" s="347"/>
      <c r="F11" s="529"/>
      <c r="G11" s="529"/>
    </row>
    <row r="12" spans="1:7" ht="15" thickBot="1" x14ac:dyDescent="0.25">
      <c r="A12" s="458"/>
      <c r="B12" s="53"/>
      <c r="C12" s="53"/>
      <c r="D12" s="348">
        <f>SUM(D8:D11)</f>
        <v>0</v>
      </c>
      <c r="E12" s="348">
        <f>SUM(E8:E11)</f>
        <v>0</v>
      </c>
      <c r="F12" s="348">
        <f>SUM(F8:F11)</f>
        <v>0</v>
      </c>
      <c r="G12" s="348">
        <f>SUM(G8:G11)</f>
        <v>0</v>
      </c>
    </row>
    <row r="13" spans="1:7" x14ac:dyDescent="0.2">
      <c r="A13" s="58"/>
      <c r="B13" s="199"/>
      <c r="C13" s="199"/>
      <c r="D13" s="199"/>
      <c r="E13" s="199"/>
      <c r="F13" s="199"/>
      <c r="G13" s="199"/>
    </row>
    <row r="14" spans="1:7" ht="15" x14ac:dyDescent="0.25">
      <c r="A14" s="58"/>
      <c r="B14" s="58"/>
      <c r="C14" s="58"/>
      <c r="D14" s="646" t="s">
        <v>547</v>
      </c>
      <c r="E14" s="647"/>
      <c r="F14" s="646" t="s">
        <v>548</v>
      </c>
      <c r="G14" s="647"/>
    </row>
    <row r="15" spans="1:7" ht="28.5" customHeight="1" x14ac:dyDescent="0.25">
      <c r="A15" s="459" t="s">
        <v>72</v>
      </c>
      <c r="B15" s="106"/>
      <c r="C15" s="460" t="s">
        <v>529</v>
      </c>
      <c r="D15" s="149">
        <v>561</v>
      </c>
      <c r="E15" s="51">
        <v>511</v>
      </c>
      <c r="F15" s="203">
        <v>562</v>
      </c>
      <c r="G15" s="51">
        <v>512</v>
      </c>
    </row>
    <row r="16" spans="1:7" x14ac:dyDescent="0.2">
      <c r="A16" s="338"/>
      <c r="B16" s="51" t="s">
        <v>73</v>
      </c>
      <c r="C16" s="119"/>
      <c r="D16" s="530"/>
      <c r="E16" s="531"/>
      <c r="F16" s="530"/>
      <c r="G16" s="531"/>
    </row>
    <row r="17" spans="1:11" x14ac:dyDescent="0.2">
      <c r="A17" s="338"/>
      <c r="B17" s="51"/>
      <c r="C17" s="119"/>
      <c r="D17" s="530"/>
      <c r="E17" s="531"/>
      <c r="F17" s="530"/>
      <c r="G17" s="531"/>
    </row>
    <row r="18" spans="1:11" x14ac:dyDescent="0.2">
      <c r="A18" s="338"/>
      <c r="B18" s="51" t="s">
        <v>74</v>
      </c>
      <c r="C18" s="119"/>
      <c r="D18" s="530"/>
      <c r="E18" s="531"/>
      <c r="F18" s="530"/>
      <c r="G18" s="531"/>
    </row>
    <row r="19" spans="1:11" x14ac:dyDescent="0.2">
      <c r="A19" s="338"/>
      <c r="B19" s="51"/>
      <c r="C19" s="119"/>
      <c r="D19" s="530"/>
      <c r="E19" s="531"/>
      <c r="F19" s="530"/>
      <c r="G19" s="531"/>
    </row>
    <row r="20" spans="1:11" x14ac:dyDescent="0.2">
      <c r="A20" s="338"/>
      <c r="B20" s="51" t="s">
        <v>75</v>
      </c>
      <c r="C20" s="119"/>
      <c r="D20" s="530"/>
      <c r="E20" s="531"/>
      <c r="F20" s="530"/>
      <c r="G20" s="531"/>
    </row>
    <row r="21" spans="1:11" x14ac:dyDescent="0.2">
      <c r="A21" s="338"/>
      <c r="B21" s="51"/>
      <c r="C21" s="119"/>
      <c r="D21" s="530"/>
      <c r="E21" s="531"/>
      <c r="F21" s="530"/>
      <c r="G21" s="531"/>
    </row>
    <row r="22" spans="1:11" x14ac:dyDescent="0.2">
      <c r="A22" s="338"/>
      <c r="B22" s="51" t="s">
        <v>76</v>
      </c>
      <c r="C22" s="119"/>
      <c r="D22" s="530"/>
      <c r="E22" s="531"/>
      <c r="F22" s="530"/>
      <c r="G22" s="531"/>
    </row>
    <row r="23" spans="1:11" x14ac:dyDescent="0.2">
      <c r="A23" s="338"/>
      <c r="B23" s="51"/>
      <c r="C23" s="119"/>
      <c r="D23" s="530"/>
      <c r="E23" s="531"/>
      <c r="F23" s="530"/>
      <c r="G23" s="531"/>
    </row>
    <row r="24" spans="1:11" x14ac:dyDescent="0.2">
      <c r="A24" s="338"/>
      <c r="B24" s="51" t="s">
        <v>77</v>
      </c>
      <c r="C24" s="119"/>
      <c r="D24" s="530"/>
      <c r="E24" s="531"/>
      <c r="F24" s="530"/>
      <c r="G24" s="531"/>
    </row>
    <row r="25" spans="1:11" x14ac:dyDescent="0.2">
      <c r="A25" s="338"/>
      <c r="B25" s="51"/>
      <c r="C25" s="119"/>
      <c r="D25" s="530"/>
      <c r="E25" s="531"/>
      <c r="F25" s="530"/>
      <c r="G25" s="531"/>
    </row>
    <row r="26" spans="1:11" x14ac:dyDescent="0.2">
      <c r="A26" s="338"/>
      <c r="B26" s="51" t="s">
        <v>78</v>
      </c>
      <c r="C26" s="119"/>
      <c r="D26" s="530"/>
      <c r="E26" s="531"/>
      <c r="F26" s="530"/>
      <c r="G26" s="531"/>
    </row>
    <row r="27" spans="1:11" ht="26.25" customHeight="1" thickBot="1" x14ac:dyDescent="0.3">
      <c r="A27" s="461"/>
      <c r="B27" s="56" t="s">
        <v>79</v>
      </c>
      <c r="C27" s="57"/>
      <c r="D27" s="349">
        <f>SUM(D16:D26)</f>
        <v>0</v>
      </c>
      <c r="E27" s="349">
        <f>SUM(E16:E26)</f>
        <v>0</v>
      </c>
      <c r="F27" s="349">
        <f>SUM(F16:F26)</f>
        <v>0</v>
      </c>
      <c r="G27" s="349">
        <f>SUM(G16:G26)</f>
        <v>0</v>
      </c>
    </row>
    <row r="28" spans="1:11" ht="15" thickTop="1" x14ac:dyDescent="0.2">
      <c r="K28" s="58"/>
    </row>
    <row r="29" spans="1:11" x14ac:dyDescent="0.2">
      <c r="A29" s="122" t="str">
        <f>'Form 1 Cover'!B21</f>
        <v>Doral Academy of Northern Nevada</v>
      </c>
      <c r="D29" s="58"/>
      <c r="F29" s="3" t="str">
        <f>"Budget Fiscal Year "&amp;TEXT('Form 1 Cover'!$D$138, "mm/dd/yy")</f>
        <v>Budget Fiscal Year 2017-2018</v>
      </c>
      <c r="H29" s="229"/>
      <c r="J29" s="3"/>
      <c r="K29" s="229"/>
    </row>
    <row r="30" spans="1:11" x14ac:dyDescent="0.2">
      <c r="F30" s="1"/>
    </row>
    <row r="31" spans="1:11" ht="15" customHeight="1" x14ac:dyDescent="0.2"/>
    <row r="33" spans="1:7" x14ac:dyDescent="0.2">
      <c r="A33" s="38" t="s">
        <v>559</v>
      </c>
      <c r="G33" s="30">
        <f>'Form 1 Cover'!$D$147</f>
        <v>42787</v>
      </c>
    </row>
  </sheetData>
  <sheetProtection sheet="1" objects="1" scenarios="1"/>
  <phoneticPr fontId="0" type="noConversion"/>
  <pageMargins left="0.59" right="0" top="1" bottom="0.25" header="0.5" footer="0"/>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Instructions</vt:lpstr>
      <vt:lpstr>Form 1 Cover</vt:lpstr>
      <vt:lpstr>Form 2 Enrollment-DSA</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'Form 1 Cover'!Print_Area</vt:lpstr>
      <vt:lpstr>'Form 2 Enrollment-DSA'!Print_Area</vt:lpstr>
      <vt:lpstr>'Form 4 Expenses'!Print_Area</vt:lpstr>
      <vt:lpstr>'Form 6 Proprietary-Enterprise'!Print_Area</vt:lpstr>
      <vt:lpstr>'Form 7 Debt'!Print_Area</vt:lpstr>
    </vt:vector>
  </TitlesOfParts>
  <Company>State of 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creator>Dept. of Taxation</dc:creator>
  <cp:lastModifiedBy>Danny Peltier</cp:lastModifiedBy>
  <cp:lastPrinted>2017-03-10T17:30:25Z</cp:lastPrinted>
  <dcterms:created xsi:type="dcterms:W3CDTF">2002-08-27T23:27:13Z</dcterms:created>
  <dcterms:modified xsi:type="dcterms:W3CDTF">2017-06-22T19:46:06Z</dcterms:modified>
</cp:coreProperties>
</file>